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sd_0202\001 NOVELA 2023, 2024, 2025\2025_METODIKY\Kalkulačka 2026\2026\"/>
    </mc:Choice>
  </mc:AlternateContent>
  <xr:revisionPtr revIDLastSave="0" documentId="13_ncr:1_{E7BC1BBD-3384-4CB7-A321-ADCCFA5FAACC}" xr6:coauthVersionLast="47" xr6:coauthVersionMax="47" xr10:uidLastSave="{00000000-0000-0000-0000-000000000000}"/>
  <workbookProtection workbookAlgorithmName="SHA-512" workbookHashValue="b5UHFtmkCgWa/j9b+2HFxviOhcLHqSYhcutXHM7wmYIQBUQUMjF4pv8vPhl40wwvLxp1qa/cLKSnL2+Oyc8X2A==" workbookSaltValue="qQpjC7VHmWzSWa4Y4lDVDw==" workbookSpinCount="100000" lockStructure="1"/>
  <bookViews>
    <workbookView xWindow="-110" yWindow="-110" windowWidth="19420" windowHeight="10300" activeTab="1" xr2:uid="{00000000-000D-0000-FFFF-FFFF00000000}"/>
  </bookViews>
  <sheets>
    <sheet name="Informace" sheetId="6" r:id="rId1"/>
    <sheet name="KALKULAČKA 2026" sheetId="1" r:id="rId2"/>
    <sheet name="Zákonná úprava" sheetId="7" r:id="rId3"/>
    <sheet name="editace" sheetId="5" state="hidden" r:id="rId4"/>
    <sheet name="výpočty kalendář" sheetId="3" state="hidden" r:id="rId5"/>
    <sheet name="výpočty pravidelná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3" i="5"/>
  <c r="E2" i="5" s="1"/>
  <c r="D42" i="6" s="1"/>
  <c r="L7" i="1"/>
  <c r="U2" i="1"/>
  <c r="C42" i="6" l="1"/>
  <c r="C41" i="6"/>
  <c r="D41" i="6"/>
  <c r="S1" i="3"/>
  <c r="V2" i="1" s="1"/>
  <c r="S2" i="3"/>
  <c r="V3" i="1" s="1"/>
  <c r="S3" i="3"/>
  <c r="V4" i="1" s="1"/>
  <c r="S4" i="3"/>
  <c r="V5" i="1" s="1"/>
  <c r="S5" i="3"/>
  <c r="V6" i="1" s="1"/>
  <c r="S6" i="3"/>
  <c r="V7" i="1" s="1"/>
  <c r="S7" i="3"/>
  <c r="V8" i="1" s="1"/>
  <c r="S8" i="3"/>
  <c r="V9" i="1" s="1"/>
  <c r="S9" i="3"/>
  <c r="V10" i="1" s="1"/>
  <c r="S10" i="3"/>
  <c r="V11" i="1" s="1"/>
  <c r="S11" i="3"/>
  <c r="V12" i="1" s="1"/>
  <c r="S12" i="3"/>
  <c r="V13" i="1" s="1"/>
  <c r="C36" i="4"/>
  <c r="D36" i="4"/>
  <c r="D37" i="4"/>
  <c r="D38" i="4"/>
  <c r="D39" i="4"/>
  <c r="D40" i="4"/>
  <c r="D41" i="4"/>
  <c r="D42" i="4"/>
  <c r="D43" i="4"/>
  <c r="D44" i="4"/>
  <c r="D45" i="4"/>
  <c r="D46" i="4"/>
  <c r="D47" i="4"/>
  <c r="R2" i="3" l="1"/>
  <c r="R3" i="3"/>
  <c r="M3" i="4"/>
  <c r="M2" i="4"/>
  <c r="U3" i="1" s="1"/>
  <c r="C38" i="4" l="1"/>
  <c r="U4" i="1"/>
  <c r="L8" i="1" s="1"/>
  <c r="C37" i="4"/>
  <c r="G5" i="4"/>
  <c r="G17" i="4" s="1"/>
  <c r="J20" i="4"/>
  <c r="J19" i="4"/>
  <c r="J18" i="4"/>
  <c r="G19" i="4"/>
  <c r="J17" i="4"/>
  <c r="J16" i="4"/>
  <c r="J15" i="4"/>
  <c r="J14" i="4"/>
  <c r="G4" i="4"/>
  <c r="G2" i="4"/>
  <c r="I7" i="4" s="1"/>
  <c r="L8" i="3"/>
  <c r="L7" i="3"/>
  <c r="E3" i="3" s="1"/>
  <c r="L5" i="3"/>
  <c r="N9" i="3" s="1"/>
  <c r="L4" i="3"/>
  <c r="N7" i="3" l="1"/>
  <c r="N3" i="3"/>
  <c r="N12" i="3"/>
  <c r="I9" i="4"/>
  <c r="I2" i="4"/>
  <c r="I10" i="4"/>
  <c r="I4" i="4"/>
  <c r="I6" i="4"/>
  <c r="I1" i="4"/>
  <c r="I8" i="4"/>
  <c r="I3" i="4"/>
  <c r="I11" i="4"/>
  <c r="I12" i="4"/>
  <c r="N6" i="3"/>
  <c r="N11" i="3"/>
  <c r="N10" i="3"/>
  <c r="N5" i="3"/>
  <c r="N14" i="3"/>
  <c r="N4" i="3"/>
  <c r="N8" i="3"/>
  <c r="N13" i="3"/>
  <c r="I5" i="4"/>
  <c r="L6" i="3" l="1"/>
  <c r="G3" i="4"/>
  <c r="B14" i="4" s="1"/>
  <c r="C14" i="4" s="1"/>
  <c r="D14" i="4" s="1"/>
  <c r="B11" i="3" l="1"/>
  <c r="C11" i="3" s="1"/>
  <c r="J22" i="1" s="1"/>
  <c r="B9" i="3"/>
  <c r="B8" i="3" s="1"/>
  <c r="B7" i="3" s="1"/>
  <c r="B6" i="3" s="1"/>
  <c r="B5" i="3" s="1"/>
  <c r="B4" i="3" s="1"/>
  <c r="B3" i="3" s="1"/>
  <c r="B29" i="3"/>
  <c r="C29" i="3" s="1"/>
  <c r="B21" i="3"/>
  <c r="C21" i="3" s="1"/>
  <c r="J32" i="1" s="1"/>
  <c r="B14" i="3"/>
  <c r="C14" i="3" s="1"/>
  <c r="J25" i="1" s="1"/>
  <c r="B24" i="3"/>
  <c r="C24" i="3" s="1"/>
  <c r="B18" i="3"/>
  <c r="C18" i="3" s="1"/>
  <c r="J29" i="1" s="1"/>
  <c r="B17" i="3"/>
  <c r="C17" i="3" s="1"/>
  <c r="J28" i="1" s="1"/>
  <c r="B16" i="3"/>
  <c r="C16" i="3" s="1"/>
  <c r="J27" i="1" s="1"/>
  <c r="B33" i="3"/>
  <c r="C33" i="3" s="1"/>
  <c r="B28" i="3"/>
  <c r="C28" i="3" s="1"/>
  <c r="B20" i="3"/>
  <c r="C20" i="3" s="1"/>
  <c r="B25" i="3"/>
  <c r="C25" i="3" s="1"/>
  <c r="J36" i="1" s="1"/>
  <c r="B22" i="3"/>
  <c r="C22" i="3" s="1"/>
  <c r="J33" i="1" s="1"/>
  <c r="B15" i="3"/>
  <c r="C15" i="3" s="1"/>
  <c r="B31" i="3"/>
  <c r="C31" i="3" s="1"/>
  <c r="J42" i="1" s="1"/>
  <c r="B13" i="3"/>
  <c r="C13" i="3" s="1"/>
  <c r="J24" i="1" s="1"/>
  <c r="B27" i="3"/>
  <c r="C27" i="3" s="1"/>
  <c r="J38" i="1" s="1"/>
  <c r="B35" i="3"/>
  <c r="C35" i="3" s="1"/>
  <c r="B38" i="3"/>
  <c r="C38" i="3" s="1"/>
  <c r="B39" i="3"/>
  <c r="C39" i="3" s="1"/>
  <c r="B23" i="3"/>
  <c r="C23" i="3" s="1"/>
  <c r="B32" i="3"/>
  <c r="C32" i="3" s="1"/>
  <c r="B19" i="3"/>
  <c r="C19" i="3" s="1"/>
  <c r="J30" i="1" s="1"/>
  <c r="B10" i="3"/>
  <c r="C10" i="3" s="1"/>
  <c r="B26" i="3"/>
  <c r="C26" i="3" s="1"/>
  <c r="B36" i="3"/>
  <c r="C36" i="3" s="1"/>
  <c r="J47" i="1" s="1"/>
  <c r="B37" i="3"/>
  <c r="C37" i="3" s="1"/>
  <c r="B34" i="3"/>
  <c r="C34" i="3" s="1"/>
  <c r="J45" i="1" s="1"/>
  <c r="B12" i="3"/>
  <c r="C12" i="3" s="1"/>
  <c r="B30" i="3"/>
  <c r="C30" i="3" s="1"/>
  <c r="J41" i="1" s="1"/>
  <c r="B17" i="4"/>
  <c r="C17" i="4" s="1"/>
  <c r="D17" i="4" s="1"/>
  <c r="B12" i="4"/>
  <c r="C12" i="4" s="1"/>
  <c r="D12" i="4" s="1"/>
  <c r="B3" i="4"/>
  <c r="C3" i="4" s="1"/>
  <c r="D3" i="4" s="1"/>
  <c r="B24" i="4"/>
  <c r="C24" i="4" s="1"/>
  <c r="D24" i="4" s="1"/>
  <c r="B21" i="4"/>
  <c r="C21" i="4" s="1"/>
  <c r="D21" i="4" s="1"/>
  <c r="B19" i="4"/>
  <c r="C19" i="4" s="1"/>
  <c r="D19" i="4" s="1"/>
  <c r="B29" i="4"/>
  <c r="C29" i="4" s="1"/>
  <c r="D29" i="4" s="1"/>
  <c r="B30" i="4"/>
  <c r="C30" i="4" s="1"/>
  <c r="D30" i="4" s="1"/>
  <c r="B7" i="4"/>
  <c r="C7" i="4" s="1"/>
  <c r="D7" i="4" s="1"/>
  <c r="B9" i="4"/>
  <c r="C9" i="4" s="1"/>
  <c r="D9" i="4" s="1"/>
  <c r="B10" i="4"/>
  <c r="C10" i="4" s="1"/>
  <c r="D10" i="4" s="1"/>
  <c r="B23" i="4"/>
  <c r="C23" i="4" s="1"/>
  <c r="D23" i="4" s="1"/>
  <c r="B20" i="4"/>
  <c r="C20" i="4" s="1"/>
  <c r="D20" i="4" s="1"/>
  <c r="B27" i="4"/>
  <c r="C27" i="4" s="1"/>
  <c r="D27" i="4" s="1"/>
  <c r="B6" i="4"/>
  <c r="C6" i="4" s="1"/>
  <c r="D6" i="4" s="1"/>
  <c r="B8" i="4"/>
  <c r="C8" i="4" s="1"/>
  <c r="D8" i="4" s="1"/>
  <c r="B5" i="4"/>
  <c r="C5" i="4" s="1"/>
  <c r="D5" i="4" s="1"/>
  <c r="B18" i="4"/>
  <c r="C18" i="4" s="1"/>
  <c r="D18" i="4" s="1"/>
  <c r="B31" i="4"/>
  <c r="C31" i="4" s="1"/>
  <c r="D31" i="4" s="1"/>
  <c r="B16" i="4"/>
  <c r="C16" i="4" s="1"/>
  <c r="D16" i="4" s="1"/>
  <c r="B22" i="4"/>
  <c r="C22" i="4" s="1"/>
  <c r="D22" i="4" s="1"/>
  <c r="B13" i="4"/>
  <c r="C13" i="4" s="1"/>
  <c r="D13" i="4" s="1"/>
  <c r="B25" i="4"/>
  <c r="C25" i="4" s="1"/>
  <c r="D25" i="4" s="1"/>
  <c r="B2" i="4"/>
  <c r="C2" i="4" s="1"/>
  <c r="D2" i="4" s="1"/>
  <c r="B32" i="4"/>
  <c r="C32" i="4" s="1"/>
  <c r="D32" i="4" s="1"/>
  <c r="B4" i="4"/>
  <c r="C4" i="4" s="1"/>
  <c r="D4" i="4" s="1"/>
  <c r="B28" i="4"/>
  <c r="C28" i="4" s="1"/>
  <c r="D28" i="4" s="1"/>
  <c r="B26" i="4"/>
  <c r="C26" i="4" s="1"/>
  <c r="D26" i="4" s="1"/>
  <c r="B15" i="4"/>
  <c r="C15" i="4" s="1"/>
  <c r="D15" i="4" s="1"/>
  <c r="B11" i="4"/>
  <c r="C11" i="4" s="1"/>
  <c r="D11" i="4" s="1"/>
  <c r="D10" i="3" l="1"/>
  <c r="J21" i="1"/>
  <c r="D32" i="3"/>
  <c r="J43" i="1"/>
  <c r="D15" i="3"/>
  <c r="J26" i="1"/>
  <c r="D39" i="3"/>
  <c r="J50" i="1"/>
  <c r="D37" i="3"/>
  <c r="J48" i="1"/>
  <c r="G38" i="3"/>
  <c r="J49" i="1"/>
  <c r="G20" i="3"/>
  <c r="J31" i="1"/>
  <c r="G12" i="3"/>
  <c r="J23" i="1"/>
  <c r="G23" i="3"/>
  <c r="J34" i="1"/>
  <c r="G24" i="3"/>
  <c r="J35" i="1"/>
  <c r="D35" i="3"/>
  <c r="J46" i="1"/>
  <c r="D28" i="3"/>
  <c r="J39" i="1"/>
  <c r="G29" i="3"/>
  <c r="J40" i="1"/>
  <c r="D26" i="3"/>
  <c r="J37" i="1"/>
  <c r="G33" i="3"/>
  <c r="J44" i="1"/>
  <c r="D29" i="3"/>
  <c r="G35" i="3"/>
  <c r="G28" i="3"/>
  <c r="D12" i="3"/>
  <c r="G36" i="3"/>
  <c r="D36" i="3"/>
  <c r="G15" i="3"/>
  <c r="D18" i="3"/>
  <c r="D34" i="3"/>
  <c r="G19" i="3"/>
  <c r="G31" i="3"/>
  <c r="D20" i="3"/>
  <c r="D21" i="3"/>
  <c r="D25" i="3"/>
  <c r="D16" i="3"/>
  <c r="G21" i="3"/>
  <c r="G27" i="3"/>
  <c r="D22" i="3"/>
  <c r="G32" i="3"/>
  <c r="G18" i="3"/>
  <c r="G26" i="3"/>
  <c r="D31" i="3"/>
  <c r="G17" i="3"/>
  <c r="D38" i="3"/>
  <c r="D13" i="3"/>
  <c r="G22" i="3"/>
  <c r="G25" i="3"/>
  <c r="D27" i="3"/>
  <c r="G37" i="3"/>
  <c r="D23" i="3"/>
  <c r="D17" i="3"/>
  <c r="D33" i="3"/>
  <c r="D24" i="3"/>
  <c r="C9" i="3"/>
  <c r="J20" i="1" s="1"/>
  <c r="G10" i="3"/>
  <c r="G13" i="3"/>
  <c r="D30" i="3"/>
  <c r="D19" i="3"/>
  <c r="G16" i="3"/>
  <c r="D14" i="3"/>
  <c r="G30" i="3"/>
  <c r="G14" i="3"/>
  <c r="G11" i="3"/>
  <c r="D11" i="3"/>
  <c r="G34" i="3"/>
  <c r="B40" i="3"/>
  <c r="B41" i="3" s="1"/>
  <c r="B42" i="3" s="1"/>
  <c r="B43" i="3" s="1"/>
  <c r="B44" i="3" s="1"/>
  <c r="B45" i="3" s="1"/>
  <c r="G39" i="3"/>
  <c r="G11" i="4"/>
  <c r="H11" i="4" s="1"/>
  <c r="G14" i="4"/>
  <c r="H14" i="4" s="1"/>
  <c r="G9" i="4"/>
  <c r="H9" i="4" s="1"/>
  <c r="G10" i="4"/>
  <c r="H10" i="4" s="1"/>
  <c r="G8" i="4"/>
  <c r="H8" i="4" s="1"/>
  <c r="G13" i="4"/>
  <c r="G12" i="4"/>
  <c r="H12" i="4" s="1"/>
  <c r="H13" i="4" l="1"/>
  <c r="G16" i="4" s="1"/>
  <c r="G18" i="4" s="1"/>
  <c r="C11" i="1" s="1"/>
  <c r="G15" i="4"/>
  <c r="E8" i="1" s="1"/>
  <c r="G9" i="3"/>
  <c r="D40" i="3"/>
  <c r="L10" i="3" s="1"/>
  <c r="D9" i="3"/>
  <c r="L9" i="3" s="1"/>
  <c r="C43" i="3" l="1"/>
  <c r="J54" i="1" s="1"/>
  <c r="C41" i="3"/>
  <c r="J52" i="1" s="1"/>
  <c r="C45" i="3"/>
  <c r="J56" i="1" s="1"/>
  <c r="C40" i="3"/>
  <c r="J51" i="1" s="1"/>
  <c r="C44" i="3"/>
  <c r="J55" i="1" s="1"/>
  <c r="C42" i="3"/>
  <c r="J53" i="1" s="1"/>
  <c r="C6" i="3"/>
  <c r="J17" i="1" s="1"/>
  <c r="C4" i="3"/>
  <c r="J15" i="1" s="1"/>
  <c r="C5" i="3"/>
  <c r="J16" i="1" s="1"/>
  <c r="C3" i="3"/>
  <c r="J14" i="1" s="1"/>
  <c r="C7" i="3"/>
  <c r="J18" i="1" s="1"/>
  <c r="C8" i="3"/>
  <c r="J19" i="1" s="1"/>
  <c r="G8" i="3" l="1"/>
  <c r="D8" i="3"/>
  <c r="G5" i="3"/>
  <c r="D5" i="3"/>
  <c r="G4" i="3"/>
  <c r="D4" i="3"/>
  <c r="G6" i="3"/>
  <c r="D6" i="3"/>
  <c r="D42" i="3"/>
  <c r="G42" i="3"/>
  <c r="G45" i="3"/>
  <c r="D45" i="3"/>
  <c r="D44" i="3"/>
  <c r="G44" i="3"/>
  <c r="G40" i="3"/>
  <c r="G7" i="3"/>
  <c r="D7" i="3"/>
  <c r="D3" i="3"/>
  <c r="E4" i="3" s="1"/>
  <c r="G3" i="3"/>
  <c r="G41" i="3"/>
  <c r="D41" i="3"/>
  <c r="D43" i="3"/>
  <c r="G43" i="3"/>
  <c r="E5" i="3" l="1"/>
  <c r="E6" i="3" l="1"/>
  <c r="E7" i="3" l="1"/>
  <c r="E8" i="3" l="1"/>
  <c r="E9" i="3" l="1"/>
  <c r="E10" i="3" l="1"/>
  <c r="E11" i="3" l="1"/>
  <c r="E12" i="3" l="1"/>
  <c r="E13" i="3" l="1"/>
  <c r="E14" i="3" l="1"/>
  <c r="E15" i="3" l="1"/>
  <c r="E16" i="3" l="1"/>
  <c r="E17" i="3" l="1"/>
  <c r="E18" i="3" l="1"/>
  <c r="E19" i="3" l="1"/>
  <c r="E20" i="3" l="1"/>
  <c r="E21" i="3" l="1"/>
  <c r="E22" i="3" l="1"/>
  <c r="E23" i="3" l="1"/>
  <c r="E24" i="3" l="1"/>
  <c r="E25" i="3" l="1"/>
  <c r="E26" i="3" l="1"/>
  <c r="E27" i="3" l="1"/>
  <c r="E28" i="3" l="1"/>
  <c r="E29" i="3" l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F44" i="3" s="1"/>
  <c r="F42" i="3" l="1"/>
  <c r="F43" i="3"/>
  <c r="F41" i="3"/>
  <c r="F40" i="3"/>
  <c r="F37" i="3"/>
  <c r="H37" i="3" s="1"/>
  <c r="I37" i="3" s="1"/>
  <c r="F39" i="3"/>
  <c r="H39" i="3" s="1"/>
  <c r="I39" i="3" s="1"/>
  <c r="F45" i="3"/>
  <c r="F3" i="3"/>
  <c r="F4" i="3"/>
  <c r="F6" i="3"/>
  <c r="F5" i="3"/>
  <c r="F8" i="3"/>
  <c r="F7" i="3"/>
  <c r="F9" i="3"/>
  <c r="H9" i="3" s="1"/>
  <c r="I9" i="3" s="1"/>
  <c r="F10" i="3"/>
  <c r="H10" i="3" s="1"/>
  <c r="I10" i="3" s="1"/>
  <c r="F11" i="3"/>
  <c r="H11" i="3" s="1"/>
  <c r="I11" i="3" s="1"/>
  <c r="F13" i="3"/>
  <c r="H13" i="3" s="1"/>
  <c r="I13" i="3" s="1"/>
  <c r="F12" i="3"/>
  <c r="H12" i="3" s="1"/>
  <c r="I12" i="3" s="1"/>
  <c r="F14" i="3"/>
  <c r="H14" i="3" s="1"/>
  <c r="I14" i="3" s="1"/>
  <c r="F17" i="3"/>
  <c r="H17" i="3" s="1"/>
  <c r="I17" i="3" s="1"/>
  <c r="F15" i="3"/>
  <c r="H15" i="3" s="1"/>
  <c r="I15" i="3" s="1"/>
  <c r="F16" i="3"/>
  <c r="H16" i="3" s="1"/>
  <c r="I16" i="3" s="1"/>
  <c r="F18" i="3"/>
  <c r="H18" i="3" s="1"/>
  <c r="I18" i="3" s="1"/>
  <c r="F19" i="3"/>
  <c r="H19" i="3" s="1"/>
  <c r="I19" i="3" s="1"/>
  <c r="F24" i="3"/>
  <c r="H24" i="3" s="1"/>
  <c r="I24" i="3" s="1"/>
  <c r="F20" i="3"/>
  <c r="H20" i="3" s="1"/>
  <c r="I20" i="3" s="1"/>
  <c r="F21" i="3"/>
  <c r="H21" i="3" s="1"/>
  <c r="I21" i="3" s="1"/>
  <c r="F23" i="3"/>
  <c r="H23" i="3" s="1"/>
  <c r="I23" i="3" s="1"/>
  <c r="F22" i="3"/>
  <c r="H22" i="3" s="1"/>
  <c r="I22" i="3" s="1"/>
  <c r="F25" i="3"/>
  <c r="H25" i="3" s="1"/>
  <c r="I25" i="3" s="1"/>
  <c r="F26" i="3"/>
  <c r="H26" i="3" s="1"/>
  <c r="I26" i="3" s="1"/>
  <c r="F28" i="3"/>
  <c r="H28" i="3" s="1"/>
  <c r="I28" i="3" s="1"/>
  <c r="F27" i="3"/>
  <c r="H27" i="3" s="1"/>
  <c r="I27" i="3" s="1"/>
  <c r="F29" i="3"/>
  <c r="H29" i="3" s="1"/>
  <c r="I29" i="3" s="1"/>
  <c r="F30" i="3"/>
  <c r="H30" i="3" s="1"/>
  <c r="I30" i="3" s="1"/>
  <c r="F31" i="3"/>
  <c r="H31" i="3" s="1"/>
  <c r="I31" i="3" s="1"/>
  <c r="F32" i="3"/>
  <c r="H32" i="3" s="1"/>
  <c r="I32" i="3" s="1"/>
  <c r="F33" i="3"/>
  <c r="H33" i="3" s="1"/>
  <c r="I33" i="3" s="1"/>
  <c r="F38" i="3"/>
  <c r="H38" i="3" s="1"/>
  <c r="I38" i="3" s="1"/>
  <c r="F34" i="3"/>
  <c r="H34" i="3" s="1"/>
  <c r="I34" i="3" s="1"/>
  <c r="F36" i="3"/>
  <c r="H36" i="3" s="1"/>
  <c r="I36" i="3" s="1"/>
  <c r="F35" i="3"/>
  <c r="H35" i="3" s="1"/>
  <c r="I35" i="3" s="1"/>
  <c r="L11" i="3" l="1"/>
  <c r="J11" i="1" s="1"/>
</calcChain>
</file>

<file path=xl/sharedStrings.xml><?xml version="1.0" encoding="utf-8"?>
<sst xmlns="http://schemas.openxmlformats.org/spreadsheetml/2006/main" count="173" uniqueCount="97">
  <si>
    <t>Květen</t>
  </si>
  <si>
    <t>Pondělí</t>
  </si>
  <si>
    <t>Ne</t>
  </si>
  <si>
    <t>Úterý</t>
  </si>
  <si>
    <t>Středa</t>
  </si>
  <si>
    <t>Čtvrtek</t>
  </si>
  <si>
    <t>Pátek</t>
  </si>
  <si>
    <t>Sobota</t>
  </si>
  <si>
    <t>Neděle</t>
  </si>
  <si>
    <t>Červenec</t>
  </si>
  <si>
    <t>Den</t>
  </si>
  <si>
    <t>pořadí dne</t>
  </si>
  <si>
    <t>datum</t>
  </si>
  <si>
    <t>datum k zobrazení</t>
  </si>
  <si>
    <t>den v týdnu</t>
  </si>
  <si>
    <t>týden</t>
  </si>
  <si>
    <t>náštěv v týdnu</t>
  </si>
  <si>
    <t>bylo ve skupině</t>
  </si>
  <si>
    <t>max poplatek</t>
  </si>
  <si>
    <t>Leden</t>
  </si>
  <si>
    <t>Rok</t>
  </si>
  <si>
    <t>Únor</t>
  </si>
  <si>
    <t>Měsíc</t>
  </si>
  <si>
    <t>Březen</t>
  </si>
  <si>
    <t>Číslo měsíce</t>
  </si>
  <si>
    <t>Duben</t>
  </si>
  <si>
    <t>pořadí neděle v týdnu</t>
  </si>
  <si>
    <t>pořadí pondělí v týdnu</t>
  </si>
  <si>
    <t>Červen</t>
  </si>
  <si>
    <t>počet dní před měsícem</t>
  </si>
  <si>
    <t>počet dní po měsíci</t>
  </si>
  <si>
    <t>Srpen</t>
  </si>
  <si>
    <t>Maximální poplatek za měsíc</t>
  </si>
  <si>
    <t>Září</t>
  </si>
  <si>
    <t>Říjen</t>
  </si>
  <si>
    <t>Listopad</t>
  </si>
  <si>
    <t>Prosinec</t>
  </si>
  <si>
    <t>Datum</t>
  </si>
  <si>
    <t>Zpracování týdne</t>
  </si>
  <si>
    <t>Počet dní v týdnu</t>
  </si>
  <si>
    <t>Počet</t>
  </si>
  <si>
    <t>Počet navštěvovaných dní</t>
  </si>
  <si>
    <t>Cena za den</t>
  </si>
  <si>
    <t>Maximální tarif</t>
  </si>
  <si>
    <t>Tarif</t>
  </si>
  <si>
    <t>hláška OK</t>
  </si>
  <si>
    <t>hláška mimo limit</t>
  </si>
  <si>
    <t xml:space="preserve">hláška chyba </t>
  </si>
  <si>
    <t>Chyba v zadání (zadejte číslo bez mezer)</t>
  </si>
  <si>
    <t>Parametr</t>
  </si>
  <si>
    <t>hodnota</t>
  </si>
  <si>
    <t>počet dní v roce (ze zákona)</t>
  </si>
  <si>
    <t>Minimální mzda (měsíčně)</t>
  </si>
  <si>
    <t>počet dní pro základní sazbu minimálně</t>
  </si>
  <si>
    <t>vyšší sazba</t>
  </si>
  <si>
    <t>nižší sazba</t>
  </si>
  <si>
    <r>
      <t xml:space="preserve">Docházka </t>
    </r>
    <r>
      <rPr>
        <sz val="10"/>
        <color theme="1"/>
        <rFont val="Aptos"/>
        <family val="2"/>
      </rPr>
      <t>(vyberte)</t>
    </r>
  </si>
  <si>
    <r>
      <t xml:space="preserve">Měsíc </t>
    </r>
    <r>
      <rPr>
        <sz val="10"/>
        <color theme="1"/>
        <rFont val="Aptos"/>
        <family val="2"/>
      </rPr>
      <t>(vyberte)</t>
    </r>
    <r>
      <rPr>
        <b/>
        <sz val="10"/>
        <color theme="1"/>
        <rFont val="Aptos"/>
        <family val="2"/>
      </rPr>
      <t>:</t>
    </r>
  </si>
  <si>
    <r>
      <t xml:space="preserve">Rok </t>
    </r>
    <r>
      <rPr>
        <sz val="10"/>
        <color theme="1"/>
        <rFont val="Aptos"/>
        <family val="2"/>
      </rPr>
      <t>(zadejte)</t>
    </r>
    <r>
      <rPr>
        <b/>
        <sz val="15"/>
        <color theme="1"/>
        <rFont val="Aptos"/>
        <family val="2"/>
      </rPr>
      <t xml:space="preserve"> </t>
    </r>
    <r>
      <rPr>
        <b/>
        <sz val="10"/>
        <color theme="1"/>
        <rFont val="Aptos"/>
        <family val="2"/>
      </rPr>
      <t>:</t>
    </r>
  </si>
  <si>
    <t>počet hodin pro snížení poplatku (maximálně)</t>
  </si>
  <si>
    <t>poměr snížení poplatku</t>
  </si>
  <si>
    <t>Počítaných dní</t>
  </si>
  <si>
    <t>minimální počet hodin</t>
  </si>
  <si>
    <t>poplatek dle hodin</t>
  </si>
  <si>
    <r>
      <t xml:space="preserve">Výše úhrady za měsíc </t>
    </r>
    <r>
      <rPr>
        <sz val="10"/>
        <color theme="1"/>
        <rFont val="Aptos"/>
        <family val="2"/>
      </rPr>
      <t>(zadejte)</t>
    </r>
    <r>
      <rPr>
        <b/>
        <sz val="10"/>
        <color theme="1"/>
        <rFont val="Aptos"/>
        <family val="2"/>
      </rPr>
      <t>:</t>
    </r>
  </si>
  <si>
    <r>
      <t xml:space="preserve">Měsíc </t>
    </r>
    <r>
      <rPr>
        <sz val="11"/>
        <color theme="1"/>
        <rFont val="Aptos"/>
        <family val="2"/>
      </rPr>
      <t>(vyberte)</t>
    </r>
    <r>
      <rPr>
        <b/>
        <sz val="14"/>
        <color theme="1"/>
        <rFont val="Aptos"/>
        <family val="2"/>
      </rPr>
      <t>:</t>
    </r>
  </si>
  <si>
    <t>Rok - poslední úprava minimální mzdy</t>
  </si>
  <si>
    <t>státní příspěvek běžná DS</t>
  </si>
  <si>
    <t>státní příspěvek sousedská DS</t>
  </si>
  <si>
    <r>
      <t>Výše úhrady za měsíc</t>
    </r>
    <r>
      <rPr>
        <b/>
        <sz val="14"/>
        <color rgb="FFFF0000"/>
        <rFont val="Aptos"/>
        <family val="2"/>
      </rPr>
      <t xml:space="preserve"> </t>
    </r>
    <r>
      <rPr>
        <sz val="11"/>
        <color rgb="FFFF0000"/>
        <rFont val="Aptos"/>
        <family val="2"/>
      </rPr>
      <t>(zadejte)</t>
    </r>
    <r>
      <rPr>
        <b/>
        <sz val="14"/>
        <color theme="1"/>
        <rFont val="Aptos"/>
        <family val="2"/>
      </rPr>
      <t>:</t>
    </r>
  </si>
  <si>
    <t xml:space="preserve">       Předchozí měsíc</t>
  </si>
  <si>
    <t xml:space="preserve">       Následující měsíc</t>
  </si>
  <si>
    <t xml:space="preserve">       Aktuální měsíc</t>
  </si>
  <si>
    <t>Kalkulačka pro pravidelnou docházku</t>
  </si>
  <si>
    <r>
      <t xml:space="preserve">
</t>
    </r>
    <r>
      <rPr>
        <i/>
        <sz val="10"/>
        <color rgb="FF000000"/>
        <rFont val="Arial"/>
        <family val="2"/>
        <charset val="238"/>
        <scheme val="minor"/>
      </rPr>
      <t>Obsazení kapacitního místa</t>
    </r>
    <r>
      <rPr>
        <b/>
        <i/>
        <sz val="10"/>
        <color rgb="FF000000"/>
        <rFont val="Arial"/>
        <family val="2"/>
        <charset val="238"/>
        <scheme val="minor"/>
      </rPr>
      <t xml:space="preserve"> nepravidelně, příležitostně
</t>
    </r>
    <r>
      <rPr>
        <i/>
        <sz val="10"/>
        <color rgb="FF000000"/>
        <rFont val="Arial"/>
        <family val="2"/>
        <charset val="238"/>
        <scheme val="minor"/>
      </rPr>
      <t>Celodenně (5 a více hod./den, např. 8:00-16:00) nebo půl dne (3-5 hod/den, např. 8:00-12:00)</t>
    </r>
  </si>
  <si>
    <r>
      <rPr>
        <sz val="8"/>
        <color rgb="FF000000"/>
        <rFont val="Calibri"/>
        <family val="2"/>
        <charset val="238"/>
      </rPr>
      <t xml:space="preserve">  </t>
    </r>
    <r>
      <rPr>
        <sz val="11"/>
        <color rgb="FF000000"/>
        <rFont val="Calibri"/>
        <family val="2"/>
        <charset val="238"/>
      </rPr>
      <t xml:space="preserve">
</t>
    </r>
    <r>
      <rPr>
        <i/>
        <sz val="11"/>
        <color rgb="FF000000"/>
        <rFont val="Calibri"/>
        <family val="2"/>
        <charset val="238"/>
      </rPr>
      <t xml:space="preserve">Obsazení kapacitního místa dle smlouvy </t>
    </r>
    <r>
      <rPr>
        <b/>
        <i/>
        <sz val="11"/>
        <color rgb="FF000000"/>
        <rFont val="Calibri"/>
        <family val="2"/>
        <charset val="238"/>
      </rPr>
      <t>pravidelně každý den nebo některé dny v týdnu</t>
    </r>
    <r>
      <rPr>
        <i/>
        <sz val="11"/>
        <color rgb="FF000000"/>
        <rFont val="Calibri"/>
        <family val="2"/>
        <charset val="238"/>
      </rPr>
      <t xml:space="preserve">
Celodenně (5 a více hod./den, např. 8:00-16:00) nebo půl dne (3-5 hod/den, např. 8:00-12:00)</t>
    </r>
  </si>
  <si>
    <t>Výše úhrady je v zákonném limitu</t>
  </si>
  <si>
    <t>Legenda:</t>
  </si>
  <si>
    <t>Výše úhrady převyšuje zákonný limit</t>
  </si>
  <si>
    <t xml:space="preserve">Obsazení kapacitního místa </t>
  </si>
  <si>
    <t>polodenně</t>
  </si>
  <si>
    <t>(3–5 hodin/den)</t>
  </si>
  <si>
    <t xml:space="preserve">celodenně </t>
  </si>
  <si>
    <t>dle smlouvy 1–3 dny v týdnu </t>
  </si>
  <si>
    <t>Maximální denní úhrada rodiče:</t>
  </si>
  <si>
    <t xml:space="preserve">         Dny v týdnu</t>
  </si>
  <si>
    <t>Kalkulačka pro příležitostnou docházku</t>
  </si>
  <si>
    <r>
      <t>Počet obsazených dní v měsíci</t>
    </r>
    <r>
      <rPr>
        <b/>
        <sz val="14"/>
        <rFont val="Aptos"/>
        <family val="2"/>
      </rPr>
      <t xml:space="preserve">: </t>
    </r>
  </si>
  <si>
    <r>
      <t>Počet obsazených dní v měsíci</t>
    </r>
    <r>
      <rPr>
        <b/>
        <sz val="10"/>
        <color theme="1"/>
        <rFont val="Aptos"/>
        <family val="2"/>
      </rPr>
      <t>:</t>
    </r>
  </si>
  <si>
    <r>
      <t>Obsazené dny dle smlouvy</t>
    </r>
    <r>
      <rPr>
        <sz val="14"/>
        <color rgb="FFFF0000"/>
        <rFont val="Aptos"/>
        <family val="2"/>
      </rPr>
      <t xml:space="preserve"> </t>
    </r>
    <r>
      <rPr>
        <sz val="11"/>
        <color rgb="FFFF0000"/>
        <rFont val="Aptos"/>
        <family val="2"/>
      </rPr>
      <t>(vyberte)</t>
    </r>
  </si>
  <si>
    <t>hodnoty dne</t>
  </si>
  <si>
    <t>hodnoty měsíce</t>
  </si>
  <si>
    <t>Vypočtené parametry - Neupravovat</t>
  </si>
  <si>
    <t>Rok :</t>
  </si>
  <si>
    <r>
      <t>dle smlouvy 4 a více dní v týdnu</t>
    </r>
    <r>
      <rPr>
        <b/>
        <sz val="11"/>
        <color rgb="FF000000"/>
        <rFont val="Aptos"/>
        <family val="2"/>
      </rPr>
      <t> </t>
    </r>
  </si>
  <si>
    <t>(5 a více hodin)</t>
  </si>
  <si>
    <t>pozn.: V případě plnění povinnosti ze strany obce (§ 13b zákona č. 247/2014 Sb.) se neuplatní 10 % navýšení pro  službu                    v rozsahu 1-3 dny v týdnu, ani rozlišování úhrady na půl den/celý den. Pro obce je k dispozici jiná pomůcka.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</si>
</sst>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164" formatCode="dddd&quot; &quot;d&quot;.&quot;m&quot;.&quot;yyyy"/>
    <numFmt numFmtId="165" formatCode="ddd&quot; &quot;d&quot;.&quot;m&quot;.&quot;yyyy"/>
    <numFmt numFmtId="166" formatCode="#,##0\ &quot;Kč&quot;"/>
    <numFmt numFmtId="167" formatCode="#,##0.0\ &quot;Kč&quot;"/>
    <numFmt numFmtId="168" formatCode="#,##0.00\ &quot;Kč&quot;"/>
  </numFmts>
  <fonts count="4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b/>
      <sz val="15"/>
      <color theme="1"/>
      <name val="Aptos"/>
      <family val="2"/>
    </font>
    <font>
      <b/>
      <sz val="14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rial"/>
      <family val="2"/>
      <charset val="238"/>
      <scheme val="minor"/>
    </font>
    <font>
      <i/>
      <sz val="11"/>
      <color theme="1"/>
      <name val="Aptos Light"/>
      <family val="2"/>
      <charset val="238"/>
    </font>
    <font>
      <sz val="11"/>
      <color theme="1"/>
      <name val="Aptos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ajor"/>
    </font>
    <font>
      <sz val="14"/>
      <color rgb="FF000000"/>
      <name val="Aptos"/>
      <family val="2"/>
    </font>
    <font>
      <sz val="14"/>
      <color theme="1"/>
      <name val="Aptos"/>
      <family val="2"/>
    </font>
    <font>
      <sz val="14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4"/>
      <color rgb="FFFF0000"/>
      <name val="Aptos"/>
      <family val="2"/>
    </font>
    <font>
      <sz val="11"/>
      <color rgb="FFFF0000"/>
      <name val="Aptos"/>
      <family val="2"/>
    </font>
    <font>
      <sz val="14"/>
      <color rgb="FFFF0000"/>
      <name val="Aptos"/>
      <family val="2"/>
    </font>
    <font>
      <b/>
      <sz val="14"/>
      <name val="Aptos"/>
      <family val="2"/>
    </font>
    <font>
      <b/>
      <i/>
      <sz val="10"/>
      <color rgb="FF000000"/>
      <name val="Arial"/>
      <family val="2"/>
      <charset val="238"/>
      <scheme val="minor"/>
    </font>
    <font>
      <b/>
      <i/>
      <sz val="11"/>
      <color rgb="FF000000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i/>
      <sz val="11"/>
      <color rgb="FF000000"/>
      <name val="Arial"/>
      <family val="2"/>
      <charset val="238"/>
      <scheme val="minor"/>
    </font>
    <font>
      <b/>
      <sz val="12"/>
      <color rgb="FF000000"/>
      <name val="Aptos"/>
      <family val="2"/>
    </font>
    <font>
      <i/>
      <sz val="9"/>
      <color rgb="FF000000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i/>
      <sz val="12"/>
      <color rgb="FF000000"/>
      <name val="Arial"/>
      <family val="2"/>
      <charset val="238"/>
      <scheme val="minor"/>
    </font>
    <font>
      <b/>
      <i/>
      <sz val="14"/>
      <color rgb="FF000000"/>
      <name val="Arial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65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14" fontId="1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14" fontId="1" fillId="0" borderId="2" xfId="0" applyNumberFormat="1" applyFont="1" applyBorder="1"/>
    <xf numFmtId="165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0" fontId="6" fillId="0" borderId="0" xfId="0" applyFont="1"/>
    <xf numFmtId="0" fontId="8" fillId="0" borderId="0" xfId="0" applyFont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1" fillId="0" borderId="11" xfId="0" applyFont="1" applyBorder="1"/>
    <xf numFmtId="0" fontId="1" fillId="0" borderId="15" xfId="0" applyFont="1" applyBorder="1"/>
    <xf numFmtId="0" fontId="0" fillId="0" borderId="12" xfId="0" applyBorder="1"/>
    <xf numFmtId="0" fontId="1" fillId="0" borderId="9" xfId="0" applyFont="1" applyBorder="1"/>
    <xf numFmtId="0" fontId="1" fillId="0" borderId="10" xfId="0" applyFont="1" applyBorder="1"/>
    <xf numFmtId="0" fontId="1" fillId="0" borderId="16" xfId="0" applyFont="1" applyBorder="1"/>
    <xf numFmtId="0" fontId="14" fillId="0" borderId="0" xfId="0" applyFont="1"/>
    <xf numFmtId="0" fontId="1" fillId="0" borderId="19" xfId="0" applyFont="1" applyBorder="1"/>
    <xf numFmtId="0" fontId="0" fillId="2" borderId="11" xfId="0" applyFill="1" applyBorder="1"/>
    <xf numFmtId="0" fontId="0" fillId="2" borderId="10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0" fillId="2" borderId="9" xfId="0" applyFill="1" applyBorder="1"/>
    <xf numFmtId="0" fontId="17" fillId="2" borderId="13" xfId="0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0" fillId="2" borderId="16" xfId="0" applyFill="1" applyBorder="1"/>
    <xf numFmtId="0" fontId="0" fillId="2" borderId="14" xfId="0" applyFill="1" applyBorder="1"/>
    <xf numFmtId="0" fontId="0" fillId="3" borderId="0" xfId="0" applyFill="1"/>
    <xf numFmtId="0" fontId="26" fillId="3" borderId="0" xfId="0" applyFont="1" applyFill="1"/>
    <xf numFmtId="0" fontId="17" fillId="3" borderId="0" xfId="0" applyFont="1" applyFill="1" applyAlignment="1">
      <alignment horizontal="center" vertical="center"/>
    </xf>
    <xf numFmtId="0" fontId="9" fillId="3" borderId="0" xfId="0" applyFont="1" applyFill="1"/>
    <xf numFmtId="3" fontId="1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8" fillId="3" borderId="0" xfId="0" applyFont="1" applyFill="1"/>
    <xf numFmtId="0" fontId="17" fillId="3" borderId="0" xfId="0" applyFont="1" applyFill="1" applyAlignment="1">
      <alignment vertical="center"/>
    </xf>
    <xf numFmtId="0" fontId="27" fillId="3" borderId="0" xfId="0" applyFont="1" applyFill="1"/>
    <xf numFmtId="0" fontId="11" fillId="3" borderId="0" xfId="0" applyFont="1" applyFill="1"/>
    <xf numFmtId="8" fontId="0" fillId="3" borderId="0" xfId="0" applyNumberFormat="1" applyFill="1" applyAlignment="1">
      <alignment horizontal="center"/>
    </xf>
    <xf numFmtId="0" fontId="10" fillId="3" borderId="0" xfId="0" applyFont="1" applyFill="1"/>
    <xf numFmtId="0" fontId="29" fillId="2" borderId="0" xfId="0" applyFont="1" applyFill="1" applyAlignment="1">
      <alignment horizontal="center" vertical="center"/>
    </xf>
    <xf numFmtId="0" fontId="9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right" vertical="center"/>
    </xf>
    <xf numFmtId="0" fontId="0" fillId="2" borderId="0" xfId="0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64" fontId="12" fillId="2" borderId="0" xfId="0" applyNumberFormat="1" applyFont="1" applyFill="1"/>
    <xf numFmtId="164" fontId="13" fillId="2" borderId="0" xfId="0" applyNumberFormat="1" applyFont="1" applyFill="1"/>
    <xf numFmtId="0" fontId="0" fillId="2" borderId="24" xfId="0" applyFill="1" applyBorder="1"/>
    <xf numFmtId="0" fontId="2" fillId="5" borderId="0" xfId="0" applyFont="1" applyFill="1" applyAlignment="1">
      <alignment horizontal="right"/>
    </xf>
    <xf numFmtId="164" fontId="12" fillId="2" borderId="26" xfId="0" applyNumberFormat="1" applyFont="1" applyFill="1" applyBorder="1"/>
    <xf numFmtId="164" fontId="13" fillId="2" borderId="26" xfId="0" applyNumberFormat="1" applyFont="1" applyFill="1" applyBorder="1"/>
    <xf numFmtId="0" fontId="6" fillId="3" borderId="0" xfId="0" applyFont="1" applyFill="1"/>
    <xf numFmtId="0" fontId="6" fillId="2" borderId="13" xfId="0" applyFont="1" applyFill="1" applyBorder="1"/>
    <xf numFmtId="0" fontId="9" fillId="2" borderId="9" xfId="0" applyFont="1" applyFill="1" applyBorder="1"/>
    <xf numFmtId="0" fontId="6" fillId="2" borderId="16" xfId="0" applyFont="1" applyFill="1" applyBorder="1"/>
    <xf numFmtId="0" fontId="6" fillId="2" borderId="14" xfId="0" applyFont="1" applyFill="1" applyBorder="1"/>
    <xf numFmtId="0" fontId="36" fillId="3" borderId="0" xfId="0" applyFont="1" applyFill="1"/>
    <xf numFmtId="0" fontId="37" fillId="3" borderId="0" xfId="0" applyFont="1" applyFill="1"/>
    <xf numFmtId="0" fontId="0" fillId="2" borderId="13" xfId="0" applyFill="1" applyBorder="1"/>
    <xf numFmtId="0" fontId="33" fillId="2" borderId="12" xfId="0" applyFont="1" applyFill="1" applyBorder="1" applyAlignment="1" applyProtection="1">
      <alignment vertical="center" wrapText="1"/>
      <protection hidden="1"/>
    </xf>
    <xf numFmtId="0" fontId="26" fillId="2" borderId="11" xfId="0" applyFont="1" applyFill="1" applyBorder="1" applyAlignment="1">
      <alignment vertical="top"/>
    </xf>
    <xf numFmtId="0" fontId="26" fillId="2" borderId="12" xfId="0" applyFont="1" applyFill="1" applyBorder="1" applyAlignment="1">
      <alignment vertical="top"/>
    </xf>
    <xf numFmtId="0" fontId="30" fillId="3" borderId="0" xfId="0" applyFont="1" applyFill="1"/>
    <xf numFmtId="0" fontId="10" fillId="6" borderId="23" xfId="0" applyFont="1" applyFill="1" applyBorder="1" applyAlignment="1">
      <alignment vertical="center"/>
    </xf>
    <xf numFmtId="0" fontId="9" fillId="6" borderId="23" xfId="0" applyFont="1" applyFill="1" applyBorder="1" applyAlignment="1">
      <alignment vertical="center"/>
    </xf>
    <xf numFmtId="0" fontId="7" fillId="6" borderId="27" xfId="0" applyFont="1" applyFill="1" applyBorder="1"/>
    <xf numFmtId="0" fontId="0" fillId="6" borderId="28" xfId="0" applyFill="1" applyBorder="1"/>
    <xf numFmtId="0" fontId="0" fillId="6" borderId="29" xfId="0" applyFill="1" applyBorder="1"/>
    <xf numFmtId="0" fontId="10" fillId="6" borderId="31" xfId="0" applyFont="1" applyFill="1" applyBorder="1" applyAlignment="1">
      <alignment vertical="center"/>
    </xf>
    <xf numFmtId="0" fontId="9" fillId="6" borderId="30" xfId="0" applyFont="1" applyFill="1" applyBorder="1" applyAlignment="1">
      <alignment vertical="center"/>
    </xf>
    <xf numFmtId="0" fontId="9" fillId="6" borderId="31" xfId="0" applyFont="1" applyFill="1" applyBorder="1" applyAlignment="1">
      <alignment vertical="center"/>
    </xf>
    <xf numFmtId="0" fontId="9" fillId="6" borderId="32" xfId="0" applyFont="1" applyFill="1" applyBorder="1" applyAlignment="1">
      <alignment vertical="center"/>
    </xf>
    <xf numFmtId="0" fontId="9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vertical="center"/>
    </xf>
    <xf numFmtId="0" fontId="26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8" fontId="0" fillId="3" borderId="0" xfId="0" applyNumberForma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6" fontId="10" fillId="3" borderId="0" xfId="0" applyNumberFormat="1" applyFont="1" applyFill="1" applyAlignment="1" applyProtection="1">
      <alignment horizontal="center" vertical="center"/>
      <protection hidden="1"/>
    </xf>
    <xf numFmtId="0" fontId="20" fillId="3" borderId="0" xfId="0" applyFont="1" applyFill="1" applyProtection="1">
      <protection hidden="1"/>
    </xf>
    <xf numFmtId="6" fontId="7" fillId="3" borderId="0" xfId="0" applyNumberFormat="1" applyFont="1" applyFill="1" applyAlignment="1" applyProtection="1">
      <alignment horizontal="center"/>
      <protection hidden="1"/>
    </xf>
    <xf numFmtId="166" fontId="8" fillId="3" borderId="0" xfId="0" applyNumberFormat="1" applyFont="1" applyFill="1" applyAlignment="1" applyProtection="1">
      <alignment horizontal="center"/>
      <protection hidden="1"/>
    </xf>
    <xf numFmtId="166" fontId="7" fillId="3" borderId="0" xfId="0" applyNumberFormat="1" applyFont="1" applyFill="1" applyAlignment="1" applyProtection="1">
      <alignment horizontal="center"/>
      <protection hidden="1"/>
    </xf>
    <xf numFmtId="167" fontId="15" fillId="3" borderId="0" xfId="0" applyNumberFormat="1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0" fontId="9" fillId="3" borderId="0" xfId="0" applyFont="1" applyFill="1" applyAlignment="1" applyProtection="1">
      <alignment wrapText="1"/>
      <protection hidden="1"/>
    </xf>
    <xf numFmtId="168" fontId="31" fillId="3" borderId="23" xfId="0" applyNumberFormat="1" applyFont="1" applyFill="1" applyBorder="1" applyAlignment="1" applyProtection="1">
      <alignment horizontal="center" vertical="center"/>
      <protection locked="0" hidden="1"/>
    </xf>
    <xf numFmtId="0" fontId="28" fillId="3" borderId="20" xfId="0" applyFont="1" applyFill="1" applyBorder="1" applyAlignment="1" applyProtection="1">
      <alignment vertical="center"/>
      <protection locked="0" hidden="1"/>
    </xf>
    <xf numFmtId="0" fontId="28" fillId="3" borderId="21" xfId="0" applyFont="1" applyFill="1" applyBorder="1" applyAlignment="1" applyProtection="1">
      <alignment vertical="center"/>
      <protection locked="0" hidden="1"/>
    </xf>
    <xf numFmtId="0" fontId="28" fillId="3" borderId="22" xfId="0" applyFont="1" applyFill="1" applyBorder="1" applyAlignment="1" applyProtection="1">
      <alignment vertical="center"/>
      <protection locked="0" hidden="1"/>
    </xf>
    <xf numFmtId="0" fontId="21" fillId="7" borderId="0" xfId="0" applyFont="1" applyFill="1"/>
    <xf numFmtId="0" fontId="0" fillId="7" borderId="0" xfId="0" applyFill="1"/>
    <xf numFmtId="0" fontId="8" fillId="7" borderId="0" xfId="0" applyFont="1" applyFill="1"/>
    <xf numFmtId="0" fontId="1" fillId="7" borderId="0" xfId="0" applyFont="1" applyFill="1"/>
    <xf numFmtId="0" fontId="0" fillId="8" borderId="20" xfId="0" applyFill="1" applyBorder="1" applyProtection="1">
      <protection locked="0"/>
    </xf>
    <xf numFmtId="0" fontId="1" fillId="8" borderId="21" xfId="0" applyFont="1" applyFill="1" applyBorder="1" applyProtection="1">
      <protection locked="0"/>
    </xf>
    <xf numFmtId="0" fontId="14" fillId="8" borderId="21" xfId="0" applyFont="1" applyFill="1" applyBorder="1" applyProtection="1">
      <protection locked="0"/>
    </xf>
    <xf numFmtId="0" fontId="8" fillId="8" borderId="22" xfId="0" applyFont="1" applyFill="1" applyBorder="1" applyProtection="1">
      <protection locked="0"/>
    </xf>
    <xf numFmtId="8" fontId="0" fillId="8" borderId="20" xfId="0" applyNumberFormat="1" applyFill="1" applyBorder="1" applyProtection="1">
      <protection locked="0"/>
    </xf>
    <xf numFmtId="8" fontId="0" fillId="8" borderId="22" xfId="0" applyNumberFormat="1" applyFill="1" applyBorder="1" applyProtection="1">
      <protection locked="0"/>
    </xf>
    <xf numFmtId="0" fontId="28" fillId="3" borderId="23" xfId="0" applyFont="1" applyFill="1" applyBorder="1" applyAlignment="1" applyProtection="1">
      <alignment vertical="center"/>
      <protection locked="0" hidden="1"/>
    </xf>
    <xf numFmtId="0" fontId="28" fillId="3" borderId="23" xfId="0" applyFont="1" applyFill="1" applyBorder="1" applyAlignment="1" applyProtection="1">
      <alignment horizontal="center" vertical="center"/>
      <protection locked="0" hidden="1"/>
    </xf>
    <xf numFmtId="168" fontId="31" fillId="3" borderId="22" xfId="0" applyNumberFormat="1" applyFont="1" applyFill="1" applyBorder="1" applyAlignment="1" applyProtection="1">
      <alignment horizontal="center" vertical="center"/>
      <protection locked="0" hidden="1"/>
    </xf>
    <xf numFmtId="0" fontId="28" fillId="2" borderId="0" xfId="0" applyFont="1" applyFill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3" fontId="1" fillId="8" borderId="21" xfId="0" applyNumberFormat="1" applyFont="1" applyFill="1" applyBorder="1" applyProtection="1">
      <protection locked="0"/>
    </xf>
    <xf numFmtId="0" fontId="41" fillId="2" borderId="0" xfId="0" applyFont="1" applyFill="1" applyAlignment="1">
      <alignment horizontal="center" vertical="center"/>
    </xf>
    <xf numFmtId="0" fontId="10" fillId="6" borderId="35" xfId="0" applyFont="1" applyFill="1" applyBorder="1" applyAlignment="1">
      <alignment vertical="center"/>
    </xf>
    <xf numFmtId="0" fontId="10" fillId="6" borderId="36" xfId="0" applyFont="1" applyFill="1" applyBorder="1" applyAlignment="1">
      <alignment vertical="center"/>
    </xf>
    <xf numFmtId="0" fontId="11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32" fillId="2" borderId="9" xfId="0" applyFont="1" applyFill="1" applyBorder="1" applyAlignment="1">
      <alignment horizontal="left" textRotation="90"/>
    </xf>
    <xf numFmtId="0" fontId="32" fillId="2" borderId="10" xfId="0" applyFont="1" applyFill="1" applyBorder="1" applyAlignment="1">
      <alignment horizontal="left" textRotation="90"/>
    </xf>
    <xf numFmtId="0" fontId="40" fillId="2" borderId="24" xfId="0" applyFont="1" applyFill="1" applyBorder="1" applyAlignment="1">
      <alignment horizontal="left" vertical="top" wrapText="1"/>
    </xf>
    <xf numFmtId="0" fontId="26" fillId="2" borderId="24" xfId="0" applyFont="1" applyFill="1" applyBorder="1" applyAlignment="1">
      <alignment horizontal="left" vertical="top" wrapText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25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5" borderId="17" xfId="0" applyFont="1" applyFill="1" applyBorder="1" applyAlignment="1" applyProtection="1">
      <alignment horizontal="center" vertical="center" wrapText="1"/>
      <protection hidden="1"/>
    </xf>
    <xf numFmtId="0" fontId="3" fillId="5" borderId="25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ální" xfId="0" builtinId="0"/>
  </cellStyles>
  <dxfs count="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123824</xdr:rowOff>
    </xdr:from>
    <xdr:to>
      <xdr:col>9</xdr:col>
      <xdr:colOff>298450</xdr:colOff>
      <xdr:row>36</xdr:row>
      <xdr:rowOff>247650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CDC762B-704D-853E-D7AC-C6A53F5E56A6}"/>
            </a:ext>
          </a:extLst>
        </xdr:cNvPr>
        <xdr:cNvSpPr txBox="1"/>
      </xdr:nvSpPr>
      <xdr:spPr>
        <a:xfrm>
          <a:off x="114300" y="968374"/>
          <a:ext cx="7493000" cy="50450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ap="rnd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Pomůcka pro ověření výše limitů úhrady rodiče za službu péče o dítě v dětské skupině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dle zákona č. 247/2014 Sb., o poskytování služby péče o dítě v dětské skupině, u dětí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mladší věkové kategorie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(od 6 měsíců do 31. srpna po třetích narozeninách)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 v sousedské dětské skupině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(obě věkové kategorie)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Pomůcka je vytvořena dle zákonné úpravy (viz samostatný list), nemá však normativní charakter.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není povinen účtovat rodiči maximální možnou výši úhrady dle zákona, ani ji rozpočítávat na denní výši, pokud v přepočtu není horní limit překročen.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zohlednit skutečné výdaje na službu.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Možnosti flexibilního využití služby vyplývají z vnitřních pravidel stanovených poskytovatelem a ze smlouvy s rodičem. 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Zda je rodič povinen hradit dny státního volna, absenci např. z důvodu nemoci atd., si smluvní strany ujednají ve smlouvě.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Vzhledem k tomu, že každý poskytovatel je ve specifické situaci, má např. různou výši nájmu, není zákonem stanovena fixní výše úhrady rodiče, </a:t>
          </a:r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 horní limit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to v denní výši z důvodu flexibility a možného poskytování služby v různém rozsahu během dne, týdne a měsíce</a:t>
          </a:r>
          <a:r>
            <a:rPr lang="cs-CZ">
              <a:effectLst/>
            </a:rPr>
            <a:t> </a:t>
          </a:r>
        </a:p>
        <a:p>
          <a:endParaRPr lang="cs-CZ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Výpočet maximální denní úhrady rodiče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Čtyřnásobek měsíční minimální mzdy (MMM) =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1/3 roční výše měsíční minimální mzdy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vydělí číslem 261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průměrný počet pracovních dní včetně státních svátků v roce. 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Zaokrouhlí se na celé koruny dolů. 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kapacitního místa smlouvy na půl provozního dne (3-5 hodin/den) se vydělí 2.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místa dle smlouvy 1-3 dny v týdnu se násobí 1,1.</a:t>
          </a:r>
        </a:p>
        <a:p>
          <a:endParaRPr lang="cs-CZ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Měsíční minimální mzda v roce 2026 činí 22 400 Kč.</a:t>
          </a:r>
        </a:p>
        <a:p>
          <a:b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cs-CZ" sz="1100"/>
        </a:p>
      </xdr:txBody>
    </xdr:sp>
    <xdr:clientData/>
  </xdr:twoCellAnchor>
  <xdr:twoCellAnchor editAs="oneCell">
    <xdr:from>
      <xdr:col>0</xdr:col>
      <xdr:colOff>104775</xdr:colOff>
      <xdr:row>0</xdr:row>
      <xdr:rowOff>130175</xdr:rowOff>
    </xdr:from>
    <xdr:to>
      <xdr:col>1</xdr:col>
      <xdr:colOff>647700</xdr:colOff>
      <xdr:row>4</xdr:row>
      <xdr:rowOff>140406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F6EE23-F775-400A-9B80-E0D2ADE8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0175"/>
          <a:ext cx="676275" cy="702381"/>
        </a:xfrm>
        <a:prstGeom prst="rect">
          <a:avLst/>
        </a:prstGeom>
      </xdr:spPr>
    </xdr:pic>
    <xdr:clientData/>
  </xdr:twoCellAnchor>
  <xdr:twoCellAnchor>
    <xdr:from>
      <xdr:col>1</xdr:col>
      <xdr:colOff>825500</xdr:colOff>
      <xdr:row>0</xdr:row>
      <xdr:rowOff>152400</xdr:rowOff>
    </xdr:from>
    <xdr:to>
      <xdr:col>7</xdr:col>
      <xdr:colOff>228600</xdr:colOff>
      <xdr:row>4</xdr:row>
      <xdr:rowOff>152400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F27CEDB-0864-DE0E-9DD2-72CADBDFAFF2}"/>
            </a:ext>
          </a:extLst>
        </xdr:cNvPr>
        <xdr:cNvSpPr txBox="1"/>
      </xdr:nvSpPr>
      <xdr:spPr>
        <a:xfrm>
          <a:off x="958850" y="152400"/>
          <a:ext cx="536575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800" b="1"/>
            <a:t>Pomůcka pro ověření výše limitů úhrady rodiče za</a:t>
          </a:r>
          <a:r>
            <a:rPr lang="cs-CZ" sz="1800" b="1" baseline="0"/>
            <a:t> službu péče o dítě v dětské skupině 2026</a:t>
          </a:r>
          <a:endParaRPr lang="cs-CZ" sz="1800" b="1"/>
        </a:p>
      </xdr:txBody>
    </xdr:sp>
    <xdr:clientData/>
  </xdr:twoCellAnchor>
  <xdr:twoCellAnchor editAs="oneCell">
    <xdr:from>
      <xdr:col>7</xdr:col>
      <xdr:colOff>333375</xdr:colOff>
      <xdr:row>0</xdr:row>
      <xdr:rowOff>114301</xdr:rowOff>
    </xdr:from>
    <xdr:to>
      <xdr:col>9</xdr:col>
      <xdr:colOff>311727</xdr:colOff>
      <xdr:row>5</xdr:row>
      <xdr:rowOff>25401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977A1F1-CFF3-83A6-C724-7FE05671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14301"/>
          <a:ext cx="1200727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12</xdr:col>
      <xdr:colOff>161925</xdr:colOff>
      <xdr:row>2</xdr:row>
      <xdr:rowOff>923925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95D4D4-4487-8813-38DD-85D330FAC052}"/>
            </a:ext>
          </a:extLst>
        </xdr:cNvPr>
        <xdr:cNvSpPr txBox="1"/>
      </xdr:nvSpPr>
      <xdr:spPr>
        <a:xfrm>
          <a:off x="114300" y="219075"/>
          <a:ext cx="10106025" cy="2228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i="1"/>
            <a:t>Vyplňovat</a:t>
          </a:r>
          <a:r>
            <a:rPr lang="cs-CZ" sz="1100" i="1" baseline="0"/>
            <a:t> / upravovat je možno jen </a:t>
          </a:r>
          <a:r>
            <a:rPr lang="cs-CZ" sz="1100" b="1" i="1" baseline="0"/>
            <a:t>bíle vybarvená pole</a:t>
          </a:r>
          <a:r>
            <a:rPr lang="cs-CZ" sz="1100" i="1" baseline="0"/>
            <a:t>. Při změně hodnoty v poli dojde automaticky k přepočítání výsledku.</a:t>
          </a:r>
        </a:p>
        <a:p>
          <a:endParaRPr lang="cs-CZ" sz="1100" i="1" baseline="0"/>
        </a:p>
        <a:p>
          <a:r>
            <a:rPr lang="cs-CZ" sz="1100" b="1" i="1" baseline="0"/>
            <a:t>Postup: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 měsíc, za který chcete provést výpočet.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Zadejte, za které dny a v jakém rozsahu je kapacitní místo obsazeno (není; 5 a více hodin; 3-5 hodin). 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Údaje k obsazení kapacitního místa doplňte ze smlouvy s rodičem/rodiči. (u příležitostné docházky z dodatku ke smlouvě podepisovaného každý měsíc; pro určení počtu dní v týdnu je zde nutné zohlednit  i konec předchozího a počátek následujícího měsíce).</a:t>
          </a:r>
          <a:endParaRPr lang="cs-CZ" sz="1100" i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 uvažovanou výši měsíční úhrady v českých korunách.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Na základě zadaných údajů je zobrazeno, zda je uvažovaná výše úhrady v zákonném limitu, či nikoliv. </a:t>
          </a:r>
        </a:p>
        <a:p>
          <a:endParaRPr lang="cs-CZ" sz="1100" i="1" baseline="0"/>
        </a:p>
        <a:p>
          <a:r>
            <a:rPr lang="cs-CZ" sz="1100" i="1" baseline="0"/>
            <a:t>Výši měsíční úhrady stanoví poskytovatel dle skutečných výdajů (rozhodující hodnota pro výsledek). </a:t>
          </a:r>
        </a:p>
        <a:p>
          <a:endParaRPr lang="cs-CZ" sz="1100" b="1" i="1" baseline="0"/>
        </a:p>
        <a:p>
          <a:r>
            <a:rPr lang="cs-CZ" sz="1100" b="1" i="1" baseline="0"/>
            <a:t>Poskytovatel není povinen stanovit maximální hodnotu</a:t>
          </a:r>
          <a:r>
            <a:rPr lang="cs-CZ" sz="1100" i="1" baseline="0"/>
            <a:t>.</a:t>
          </a:r>
        </a:p>
        <a:p>
          <a:r>
            <a:rPr lang="cs-CZ" sz="1100" i="1" baseline="0"/>
            <a:t> </a:t>
          </a:r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</xdr:row>
      <xdr:rowOff>25400</xdr:rowOff>
    </xdr:from>
    <xdr:to>
      <xdr:col>12</xdr:col>
      <xdr:colOff>381000</xdr:colOff>
      <xdr:row>69</xdr:row>
      <xdr:rowOff>63500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7FA30DA-FA6C-57B0-A632-47A4B1852852}"/>
            </a:ext>
          </a:extLst>
        </xdr:cNvPr>
        <xdr:cNvSpPr txBox="1"/>
      </xdr:nvSpPr>
      <xdr:spPr>
        <a:xfrm>
          <a:off x="247649" y="184150"/>
          <a:ext cx="7448551" cy="10833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defTabSz="288000">
            <a:spcBef>
              <a:spcPts val="600"/>
            </a:spcBef>
          </a:pP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Zákon č. 247/2014 Sb., o poskytování služby péče o dítě v dětské skupině </a:t>
          </a:r>
          <a:r>
            <a:rPr lang="cs-CZ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o změně souvisejících zákonů, ve znění pozdějších předpisů, s účinností od 1.5.2025 (dále jen „ZDS“)</a:t>
          </a:r>
        </a:p>
        <a:p>
          <a:pPr algn="l" defTabSz="288000">
            <a:spcBef>
              <a:spcPts val="600"/>
            </a:spcBef>
            <a:tabLst>
              <a:tab pos="540000" algn="l"/>
            </a:tabLst>
          </a:pP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6 ZDS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Služba péče o dítě v dětské skupině je poskytována bezúplatně nebo s částečnou nebo plnou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úhradou rodiče. 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stanovit kritéria, na základě kterých je v konkrétním případě určena výše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úhrady za službu péče o dítě v dětské skupině.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10 ZDS Vnitřní pravidla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zpracovat a dodržovat pravidla organizace poskytování služby péče o dítě v   dětské skupině (dále jen „vnitřní pravidla“), ve kterých zejména uvede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4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podmínky poskytování služby péče o dítě v dětské skupině včetně určení, zda službu péče o dítě v dětské skupině poskytovatel poskytuje bezúplatně nebo s částečnou nebo plnou úhradou rodiče, a při poskytování služby péče o dítě v dětské skupině s částečnou nebo plnou úhradou rodiče kritéria podle § 6 odst. 2,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11 ZDS Evidence dětí v dětské skupině</a:t>
          </a: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vést evidenci dětí, která obsahuje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5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údaj týkající se výše úhrady rodiče za službu péče o dítě v dětské skupině, 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13 ZDS Smlouva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poskytování služby péče o dítě v dětské skupině je poskytovatel povinen před zahájením poskytování služby péče o dítě v dětské skupině uzavřít s rodičem písemnou smlouvu o poskytování služby péče o dítě v dětské skupině.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Smlouva o poskytování služby péče o dítě v dětské skupině musí obsahovat tyto náležitosti: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3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výši úhrady za poskytované služby a způsob jejího placení, je-li služba péče o dítě v dětské skupině poskytována s úhradou rodiče za službu péče o dítě v dětské skupině, </a:t>
          </a:r>
        </a:p>
        <a:p>
          <a:pPr algn="l" defTabSz="288000">
            <a:spcBef>
              <a:spcPts val="600"/>
            </a:spcBef>
          </a:pP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20a ZDS – maximální úhrada</a:t>
          </a: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2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Čerpá-li poskytovatel příspěvek na provoz dětské skupiny, stanoví se maximální denní úhrada rodiče včetně daně z přidané hodnoty za službu péče o dítě v dětské skupině, a to jako podíl čtyřnásobku měsíční minimální mzdy a koeficientu 261.  Maximální denní úhrada rodiče se stanoví při obsazení kapacitního místa dítětem ve věku od 6 měsíců do dne 31. srpna po dosažení 3 let a při obsazení kapacitního místa v sousedské dětské skupině. Částka maximální denní úhrady rodiče se zaokrouhlí na celé koruny dolů.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2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kapacitního místa dítětem v rozsahu menším než 5 hodin denně se maximální denní úhrada rodiče podle odstavce 2 snižuje na polovinu. Při obsazení kapacitního místa v rozsahu do 3 dnů v týdnu může být maximální denní úhrada podle odstavce 2 navýšena o 10 %.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20g ZDS </a:t>
          </a: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3"/>
          </a:pP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Přijal-li poskytovatel od rodiče úhradu za službu péče o dítě v dětské skupině v částce vyšší, než je maximální denní částka podle § 20a odst. 2 a 3, je povinen vrátit neprávem čerpaný příspěvek na provoz dětské skupiny Úřadu práce.</a:t>
          </a:r>
        </a:p>
        <a:p>
          <a:pPr algn="l" defTabSz="288000">
            <a:spcBef>
              <a:spcPts val="600"/>
            </a:spcBef>
          </a:pPr>
          <a:endParaRPr lang="cs-CZ" sz="1100"/>
        </a:p>
        <a:p>
          <a:pPr algn="l" defTabSz="288000">
            <a:spcBef>
              <a:spcPts val="600"/>
            </a:spcBef>
          </a:pPr>
          <a:r>
            <a:rPr lang="cs-CZ" sz="1100" b="1"/>
            <a:t>§ 13b ZDS </a:t>
          </a:r>
        </a:p>
        <a:p>
          <a:pPr algn="l" defTabSz="288000">
            <a:spcBef>
              <a:spcPts val="600"/>
            </a:spcBef>
          </a:pPr>
          <a:r>
            <a:rPr lang="cs-CZ" sz="1100" b="1"/>
            <a:t>Povinnost obce zajistit podmínky pro výchovnou péči o dítě</a:t>
          </a:r>
        </a:p>
        <a:p>
          <a:pPr algn="l" defTabSz="288000">
            <a:spcBef>
              <a:spcPts val="600"/>
            </a:spcBef>
          </a:pP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 Povinnost zajistit podmínky pro výchovnou péči o dítě obec splní </a:t>
          </a:r>
          <a:r>
            <a:rPr lang="cs-CZ" sz="11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(jako jednou z možností)</a:t>
          </a:r>
        </a:p>
        <a:p>
          <a:pPr algn="l" defTabSz="288000">
            <a:spcBef>
              <a:spcPts val="600"/>
            </a:spcBef>
          </a:pPr>
          <a: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b) úhradou nákladů, které rodič prokazatelně vynaložil na službu péče o dítě v dětské skupině poskytovanou    	podle tohoto zákona nebo na předškolní vzdělávání v mateřské škole podle školského zákona nebo na péči </a:t>
          </a:r>
          <a:b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o dítě poskytovanou podle živnostenského zákona, nejvýše do částky podle § 20a odst. 2, a to po dobu trvání 	povinnosti obce zajistit podmínky pro výchovnou péči o dítě.</a:t>
          </a:r>
        </a:p>
        <a:p>
          <a:pPr algn="l" defTabSz="288000">
            <a:spcBef>
              <a:spcPts val="600"/>
            </a:spcBef>
          </a:pP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t.j. neuplatní se 10 % navýšení v případě docházky 1-3 dny v týdnu</a:t>
          </a:r>
          <a:r>
            <a:rPr lang="cs-CZ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ani rozlišování na celý den/půl den.</a:t>
          </a: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J44"/>
  <sheetViews>
    <sheetView topLeftCell="A33" zoomScaleNormal="76" workbookViewId="0">
      <selection activeCell="C53" sqref="C53"/>
    </sheetView>
  </sheetViews>
  <sheetFormatPr defaultColWidth="8.7265625" defaultRowHeight="12.5" x14ac:dyDescent="0.25"/>
  <cols>
    <col min="1" max="1" width="1.81640625" style="45" customWidth="1"/>
    <col min="2" max="2" width="29.453125" style="45" bestFit="1" customWidth="1"/>
    <col min="3" max="3" width="15.54296875" style="45" bestFit="1" customWidth="1"/>
    <col min="4" max="4" width="14.1796875" style="45" bestFit="1" customWidth="1"/>
    <col min="5" max="16384" width="8.7265625" style="45"/>
  </cols>
  <sheetData>
    <row r="1" spans="1:1" x14ac:dyDescent="0.25">
      <c r="A1" s="52"/>
    </row>
    <row r="3" spans="1:1" ht="14.5" x14ac:dyDescent="0.35">
      <c r="A3" s="84"/>
    </row>
    <row r="4" spans="1:1" ht="14.5" x14ac:dyDescent="0.35">
      <c r="A4" s="84"/>
    </row>
    <row r="37" spans="2:10" ht="35" customHeight="1" thickBot="1" x14ac:dyDescent="0.3"/>
    <row r="38" spans="2:10" ht="13" x14ac:dyDescent="0.3">
      <c r="B38" s="87" t="s">
        <v>84</v>
      </c>
      <c r="C38" s="88"/>
      <c r="D38" s="89"/>
    </row>
    <row r="39" spans="2:10" ht="14.5" x14ac:dyDescent="0.25">
      <c r="B39" s="130" t="s">
        <v>79</v>
      </c>
      <c r="C39" s="85" t="s">
        <v>80</v>
      </c>
      <c r="D39" s="90" t="s">
        <v>82</v>
      </c>
    </row>
    <row r="40" spans="2:10" ht="14.5" x14ac:dyDescent="0.25">
      <c r="B40" s="131"/>
      <c r="C40" s="85" t="s">
        <v>81</v>
      </c>
      <c r="D40" s="90" t="s">
        <v>95</v>
      </c>
    </row>
    <row r="41" spans="2:10" ht="14.5" x14ac:dyDescent="0.25">
      <c r="B41" s="91" t="s">
        <v>94</v>
      </c>
      <c r="C41" s="86" t="str">
        <f>CONCATENATE(editace!E3*editace!B8, " Kč/den")</f>
        <v>171,5 Kč/den</v>
      </c>
      <c r="D41" s="92" t="str">
        <f>CONCATENATE(editace!E3, " Kč/den")</f>
        <v>343 Kč/den</v>
      </c>
    </row>
    <row r="42" spans="2:10" ht="15" thickBot="1" x14ac:dyDescent="0.3">
      <c r="B42" s="93" t="s">
        <v>83</v>
      </c>
      <c r="C42" s="94" t="str">
        <f>CONCATENATE(editace!E2*editace!B8, " Kč/den")</f>
        <v>188,65 Kč/den</v>
      </c>
      <c r="D42" s="95" t="str">
        <f>CONCATENATE(editace!E2, " Kč/den")</f>
        <v>377,3 Kč/den</v>
      </c>
    </row>
    <row r="44" spans="2:10" ht="29.5" customHeight="1" x14ac:dyDescent="0.3">
      <c r="B44" s="132" t="s">
        <v>96</v>
      </c>
      <c r="C44" s="133"/>
      <c r="D44" s="133"/>
      <c r="E44" s="133"/>
      <c r="F44" s="133"/>
      <c r="G44" s="133"/>
      <c r="H44" s="133"/>
      <c r="I44" s="134"/>
      <c r="J44" s="134"/>
    </row>
  </sheetData>
  <sheetProtection algorithmName="SHA-512" hashValue="2moJCn3+LjKkhC+hbkltv7S0okZmbkJ0HCoHLcvjO0O47wOZWsSq3VB4eOJETkXROXR+p+YC24bOT+dDSc6Vsg==" saltValue="ryvPpLMuF0+iamVAOxE+8A==" spinCount="100000" sheet="1" objects="1" scenarios="1" selectLockedCells="1" selectUnlockedCells="1"/>
  <mergeCells count="2">
    <mergeCell ref="B39:B40"/>
    <mergeCell ref="B44:J4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outlinePr summaryBelow="0" summaryRight="0"/>
  </sheetPr>
  <dimension ref="B1:W85"/>
  <sheetViews>
    <sheetView tabSelected="1" zoomScaleNormal="100" workbookViewId="0">
      <selection activeCell="N4" sqref="N4"/>
    </sheetView>
  </sheetViews>
  <sheetFormatPr defaultColWidth="12.54296875" defaultRowHeight="15.75" customHeight="1" x14ac:dyDescent="0.25"/>
  <cols>
    <col min="1" max="1" width="1.54296875" style="45" customWidth="1"/>
    <col min="2" max="2" width="2.54296875" style="45" customWidth="1"/>
    <col min="3" max="3" width="40.54296875" style="45" customWidth="1"/>
    <col min="4" max="4" width="1.54296875" style="45" customWidth="1"/>
    <col min="5" max="5" width="20.54296875" style="45" customWidth="1"/>
    <col min="6" max="6" width="2.54296875" style="45" customWidth="1"/>
    <col min="7" max="7" width="1.54296875" style="45" customWidth="1"/>
    <col min="8" max="8" width="7.1796875" style="45" customWidth="1"/>
    <col min="9" max="9" width="2.54296875" style="45" customWidth="1"/>
    <col min="10" max="10" width="40.54296875" style="45" customWidth="1"/>
    <col min="11" max="11" width="1.54296875" style="45" customWidth="1"/>
    <col min="12" max="12" width="20.54296875" style="45" customWidth="1"/>
    <col min="13" max="13" width="2.54296875" style="45" customWidth="1"/>
    <col min="14" max="14" width="26.1796875" style="45" customWidth="1"/>
    <col min="15" max="15" width="12.54296875" style="45"/>
    <col min="16" max="16" width="13.81640625" style="45" customWidth="1"/>
    <col min="17" max="17" width="19.1796875" style="45" customWidth="1"/>
    <col min="18" max="18" width="12.54296875" style="45" customWidth="1"/>
    <col min="19" max="19" width="13.7265625" style="45" bestFit="1" customWidth="1"/>
    <col min="20" max="20" width="13.81640625" style="45" customWidth="1"/>
    <col min="21" max="21" width="11.1796875" style="45" hidden="1" customWidth="1"/>
    <col min="22" max="22" width="10.36328125" style="45" hidden="1" customWidth="1"/>
    <col min="23" max="16384" width="12.54296875" style="45"/>
  </cols>
  <sheetData>
    <row r="1" spans="2:22" ht="15.75" customHeight="1" x14ac:dyDescent="0.3">
      <c r="B1" s="46" t="s">
        <v>77</v>
      </c>
      <c r="U1" s="45" t="s">
        <v>90</v>
      </c>
      <c r="V1" s="45" t="s">
        <v>91</v>
      </c>
    </row>
    <row r="2" spans="2:22" ht="104.5" customHeight="1" x14ac:dyDescent="0.3">
      <c r="C2" s="46"/>
      <c r="D2" s="46"/>
      <c r="J2" s="46"/>
      <c r="K2" s="46"/>
      <c r="U2" s="45" t="str">
        <f>'výpočty pravidelná'!M1</f>
        <v>Ne</v>
      </c>
      <c r="V2" s="45" t="str">
        <f>'výpočty kalendář'!S1</f>
        <v>Leden</v>
      </c>
    </row>
    <row r="3" spans="2:22" ht="107.15" customHeight="1" thickBot="1" x14ac:dyDescent="0.4">
      <c r="B3" s="79" t="s">
        <v>73</v>
      </c>
      <c r="D3" s="78"/>
      <c r="E3" s="78"/>
      <c r="F3" s="78"/>
      <c r="G3" s="78"/>
      <c r="H3" s="78"/>
      <c r="I3" s="79" t="s">
        <v>86</v>
      </c>
      <c r="U3" s="45" t="str">
        <f>'výpočty pravidelná'!M2</f>
        <v>3 - 5 hodin</v>
      </c>
      <c r="V3" s="45" t="str">
        <f>'výpočty kalendář'!S2</f>
        <v>Únor</v>
      </c>
    </row>
    <row r="4" spans="2:22" ht="75.650000000000006" customHeight="1" x14ac:dyDescent="0.3">
      <c r="B4" s="32"/>
      <c r="C4" s="137" t="s">
        <v>75</v>
      </c>
      <c r="D4" s="138"/>
      <c r="E4" s="138"/>
      <c r="F4" s="81"/>
      <c r="G4" s="46"/>
      <c r="H4" s="46"/>
      <c r="I4" s="82"/>
      <c r="J4" s="138" t="s">
        <v>74</v>
      </c>
      <c r="K4" s="138"/>
      <c r="L4" s="138"/>
      <c r="M4" s="83"/>
      <c r="U4" s="45" t="str">
        <f>'výpočty pravidelná'!M3</f>
        <v>5 a více hodin.</v>
      </c>
      <c r="V4" s="45" t="str">
        <f>'výpočty kalendář'!S3</f>
        <v>Březen</v>
      </c>
    </row>
    <row r="5" spans="2:22" ht="12" customHeight="1" x14ac:dyDescent="0.25">
      <c r="B5" s="38"/>
      <c r="C5" s="64"/>
      <c r="D5" s="64"/>
      <c r="E5" s="64"/>
      <c r="F5" s="80"/>
      <c r="I5" s="38"/>
      <c r="J5" s="64"/>
      <c r="K5" s="64"/>
      <c r="L5" s="64"/>
      <c r="M5" s="80"/>
      <c r="V5" s="45" t="str">
        <f>'výpočty kalendář'!S4</f>
        <v>Duben</v>
      </c>
    </row>
    <row r="6" spans="2:22" ht="19.5" customHeight="1" x14ac:dyDescent="0.3">
      <c r="B6" s="38"/>
      <c r="C6" s="34" t="s">
        <v>65</v>
      </c>
      <c r="D6" s="34"/>
      <c r="E6" s="124" t="s">
        <v>21</v>
      </c>
      <c r="F6" s="39"/>
      <c r="G6" s="47"/>
      <c r="I6" s="38"/>
      <c r="J6" s="34" t="s">
        <v>57</v>
      </c>
      <c r="K6" s="34"/>
      <c r="L6" s="124" t="s">
        <v>21</v>
      </c>
      <c r="M6" s="39"/>
      <c r="N6" s="73"/>
      <c r="V6" s="45" t="str">
        <f>'výpočty kalendář'!S5</f>
        <v>Květen</v>
      </c>
    </row>
    <row r="7" spans="2:22" ht="21.65" customHeight="1" x14ac:dyDescent="0.35">
      <c r="B7" s="38"/>
      <c r="C7" s="35" t="s">
        <v>93</v>
      </c>
      <c r="D7" s="35"/>
      <c r="E7" s="129">
        <f>editace!B2</f>
        <v>2026</v>
      </c>
      <c r="F7" s="39"/>
      <c r="G7" s="47"/>
      <c r="H7" s="61"/>
      <c r="I7" s="38"/>
      <c r="J7" s="35" t="s">
        <v>58</v>
      </c>
      <c r="K7" s="35"/>
      <c r="L7" s="129">
        <f>editace!B2</f>
        <v>2026</v>
      </c>
      <c r="M7" s="39"/>
      <c r="N7" s="73"/>
      <c r="O7" s="48"/>
      <c r="P7" s="48"/>
      <c r="Q7" s="48"/>
      <c r="V7" s="45" t="str">
        <f>'výpočty kalendář'!S6</f>
        <v>Červen</v>
      </c>
    </row>
    <row r="8" spans="2:22" ht="21.65" customHeight="1" x14ac:dyDescent="0.35">
      <c r="B8" s="38"/>
      <c r="C8" s="34" t="s">
        <v>87</v>
      </c>
      <c r="D8" s="34"/>
      <c r="E8" s="127">
        <f>IF('výpočty pravidelná'!G15=0,0,'výpočty pravidelná'!G15)</f>
        <v>0</v>
      </c>
      <c r="F8" s="40"/>
      <c r="G8" s="49"/>
      <c r="H8" s="61"/>
      <c r="I8" s="38"/>
      <c r="J8" s="34" t="s">
        <v>88</v>
      </c>
      <c r="K8" s="34"/>
      <c r="L8" s="126">
        <f>COUNTIF(L20:L50,U3)+COUNTIF(L20:L50,U4)</f>
        <v>0</v>
      </c>
      <c r="M8" s="40"/>
      <c r="N8" s="73"/>
      <c r="O8" s="48"/>
      <c r="P8" s="48"/>
      <c r="Q8" s="48"/>
      <c r="V8" s="45" t="str">
        <f>'výpočty kalendář'!S7</f>
        <v>Červenec</v>
      </c>
    </row>
    <row r="9" spans="2:22" ht="21.65" customHeight="1" x14ac:dyDescent="0.35">
      <c r="B9" s="38"/>
      <c r="C9" s="36" t="s">
        <v>69</v>
      </c>
      <c r="D9" s="36"/>
      <c r="E9" s="125"/>
      <c r="F9" s="40"/>
      <c r="G9" s="49"/>
      <c r="H9" s="61"/>
      <c r="I9" s="38"/>
      <c r="J9" s="36" t="s">
        <v>64</v>
      </c>
      <c r="K9" s="36"/>
      <c r="L9" s="109"/>
      <c r="M9" s="40"/>
      <c r="N9" s="73"/>
      <c r="O9" s="48"/>
      <c r="P9" s="48"/>
      <c r="Q9" s="48"/>
      <c r="V9" s="45" t="str">
        <f>'výpočty kalendář'!S8</f>
        <v>Srpen</v>
      </c>
    </row>
    <row r="10" spans="2:22" ht="21.65" customHeight="1" thickBot="1" x14ac:dyDescent="0.4">
      <c r="B10" s="38"/>
      <c r="C10" s="36"/>
      <c r="D10" s="36"/>
      <c r="E10" s="37"/>
      <c r="F10" s="39"/>
      <c r="G10" s="47"/>
      <c r="H10" s="61"/>
      <c r="I10" s="38"/>
      <c r="J10" s="36"/>
      <c r="K10" s="36"/>
      <c r="L10" s="37"/>
      <c r="M10" s="39"/>
      <c r="N10" s="73"/>
      <c r="O10" s="48"/>
      <c r="P10" s="48"/>
      <c r="Q10" s="48"/>
      <c r="V10" s="45" t="str">
        <f>'výpočty kalendář'!S9</f>
        <v>Září</v>
      </c>
    </row>
    <row r="11" spans="2:22" ht="21.65" customHeight="1" thickBot="1" x14ac:dyDescent="0.4">
      <c r="B11" s="38"/>
      <c r="C11" s="139" t="str">
        <f>IF(ISTEXT(E9),'výpočty pravidelná'!G22,IF(E9="",'výpočty pravidelná'!G20, IF(E9&gt;'výpočty pravidelná'!G18,'výpočty pravidelná'!G21, 'výpočty pravidelná'!G20)))</f>
        <v>Výše úhrady je v zákonném limitu</v>
      </c>
      <c r="D11" s="140"/>
      <c r="E11" s="141"/>
      <c r="F11" s="39"/>
      <c r="G11" s="47"/>
      <c r="H11" s="50"/>
      <c r="I11" s="38"/>
      <c r="J11" s="142" t="str">
        <f>IF(ISTEXT(L9),'výpočty pravidelná'!G22,IF(L9&gt;'výpočty kalendář'!L11,'výpočty pravidelná'!G21,'výpočty pravidelná'!G20))</f>
        <v>Výše úhrady je v zákonném limitu</v>
      </c>
      <c r="K11" s="143"/>
      <c r="L11" s="144"/>
      <c r="M11" s="74"/>
      <c r="N11" s="73"/>
      <c r="O11" s="48"/>
      <c r="P11" s="48"/>
      <c r="Q11" s="48"/>
      <c r="V11" s="45" t="str">
        <f>'výpočty kalendář'!S10</f>
        <v>Říjen</v>
      </c>
    </row>
    <row r="12" spans="2:22" ht="21.65" customHeight="1" x14ac:dyDescent="0.35">
      <c r="B12" s="38"/>
      <c r="C12" s="62"/>
      <c r="D12" s="62"/>
      <c r="E12" s="62"/>
      <c r="F12" s="41"/>
      <c r="G12" s="51"/>
      <c r="I12" s="38"/>
      <c r="J12" s="69"/>
      <c r="K12" s="69"/>
      <c r="L12" s="69"/>
      <c r="M12" s="74"/>
      <c r="N12" s="73"/>
      <c r="O12" s="48"/>
      <c r="P12" s="48"/>
      <c r="Q12" s="48"/>
      <c r="R12" s="52"/>
      <c r="V12" s="45" t="str">
        <f>'výpočty kalendář'!S11</f>
        <v>Listopad</v>
      </c>
    </row>
    <row r="13" spans="2:22" ht="22.5" customHeight="1" x14ac:dyDescent="0.45">
      <c r="B13" s="38"/>
      <c r="C13" s="35" t="s">
        <v>89</v>
      </c>
      <c r="D13" s="35"/>
      <c r="E13" s="58"/>
      <c r="F13" s="42"/>
      <c r="G13" s="53"/>
      <c r="I13" s="135" t="s">
        <v>70</v>
      </c>
      <c r="J13" s="70" t="s">
        <v>10</v>
      </c>
      <c r="K13" s="65"/>
      <c r="L13" s="66" t="s">
        <v>56</v>
      </c>
      <c r="M13" s="74"/>
      <c r="N13" s="73"/>
      <c r="Q13" s="54"/>
      <c r="R13" s="48"/>
      <c r="V13" s="45" t="str">
        <f>'výpočty kalendář'!S12</f>
        <v>Prosinec</v>
      </c>
    </row>
    <row r="14" spans="2:22" ht="15.75" customHeight="1" x14ac:dyDescent="0.35">
      <c r="B14" s="135" t="s">
        <v>85</v>
      </c>
      <c r="C14" s="63" t="s">
        <v>1</v>
      </c>
      <c r="D14" s="63"/>
      <c r="E14" s="110" t="s">
        <v>2</v>
      </c>
      <c r="F14" s="42"/>
      <c r="G14" s="53"/>
      <c r="I14" s="135"/>
      <c r="J14" s="67">
        <f>'výpočty kalendář'!C3</f>
        <v>46048</v>
      </c>
      <c r="K14" s="67"/>
      <c r="L14" s="110" t="s">
        <v>2</v>
      </c>
      <c r="M14" s="74"/>
      <c r="N14" s="73"/>
      <c r="Q14" s="97"/>
      <c r="R14" s="60"/>
    </row>
    <row r="15" spans="2:22" ht="15.75" customHeight="1" x14ac:dyDescent="0.35">
      <c r="B15" s="135"/>
      <c r="C15" s="63" t="s">
        <v>3</v>
      </c>
      <c r="D15" s="63"/>
      <c r="E15" s="110" t="s">
        <v>2</v>
      </c>
      <c r="F15" s="42"/>
      <c r="G15" s="53"/>
      <c r="I15" s="135"/>
      <c r="J15" s="67">
        <f>'výpočty kalendář'!C4</f>
        <v>46049</v>
      </c>
      <c r="K15" s="67"/>
      <c r="L15" s="111" t="s">
        <v>2</v>
      </c>
      <c r="M15" s="74"/>
      <c r="Q15" s="60"/>
      <c r="R15" s="98"/>
    </row>
    <row r="16" spans="2:22" ht="15.75" customHeight="1" x14ac:dyDescent="0.35">
      <c r="B16" s="135"/>
      <c r="C16" s="63" t="s">
        <v>4</v>
      </c>
      <c r="D16" s="63"/>
      <c r="E16" s="110" t="s">
        <v>2</v>
      </c>
      <c r="F16" s="42"/>
      <c r="G16" s="53"/>
      <c r="I16" s="135"/>
      <c r="J16" s="67">
        <f>'výpočty kalendář'!C5</f>
        <v>46050</v>
      </c>
      <c r="K16" s="67"/>
      <c r="L16" s="111" t="s">
        <v>2</v>
      </c>
      <c r="M16" s="74"/>
      <c r="Q16" s="60"/>
      <c r="R16" s="98"/>
    </row>
    <row r="17" spans="2:23" ht="15.75" customHeight="1" x14ac:dyDescent="0.35">
      <c r="B17" s="135"/>
      <c r="C17" s="63" t="s">
        <v>5</v>
      </c>
      <c r="D17" s="63"/>
      <c r="E17" s="110" t="s">
        <v>2</v>
      </c>
      <c r="F17" s="42"/>
      <c r="G17" s="53"/>
      <c r="I17" s="135"/>
      <c r="J17" s="67">
        <f>'výpočty kalendář'!C6</f>
        <v>46051</v>
      </c>
      <c r="K17" s="67"/>
      <c r="L17" s="111" t="s">
        <v>2</v>
      </c>
      <c r="M17" s="74"/>
      <c r="Q17" s="60"/>
      <c r="R17" s="98"/>
    </row>
    <row r="18" spans="2:23" ht="15.75" customHeight="1" x14ac:dyDescent="0.35">
      <c r="B18" s="135"/>
      <c r="C18" s="63" t="s">
        <v>6</v>
      </c>
      <c r="D18" s="63"/>
      <c r="E18" s="110" t="s">
        <v>2</v>
      </c>
      <c r="F18" s="42"/>
      <c r="G18" s="53"/>
      <c r="I18" s="135"/>
      <c r="J18" s="67">
        <f>'výpočty kalendář'!C7</f>
        <v>46052</v>
      </c>
      <c r="K18" s="67"/>
      <c r="L18" s="111" t="s">
        <v>2</v>
      </c>
      <c r="M18" s="74"/>
      <c r="N18" s="73"/>
      <c r="Q18" s="60"/>
      <c r="R18" s="98"/>
      <c r="S18" s="60"/>
    </row>
    <row r="19" spans="2:23" ht="15.75" customHeight="1" x14ac:dyDescent="0.35">
      <c r="B19" s="135"/>
      <c r="C19" s="63" t="s">
        <v>7</v>
      </c>
      <c r="D19" s="63"/>
      <c r="E19" s="110" t="s">
        <v>2</v>
      </c>
      <c r="F19" s="42"/>
      <c r="G19" s="53"/>
      <c r="I19" s="135"/>
      <c r="J19" s="71">
        <f>'výpočty kalendář'!C8</f>
        <v>46053</v>
      </c>
      <c r="K19" s="71"/>
      <c r="L19" s="111" t="s">
        <v>2</v>
      </c>
      <c r="M19" s="74"/>
      <c r="N19" s="73"/>
      <c r="O19" s="60"/>
      <c r="P19" s="60"/>
      <c r="S19" s="46"/>
    </row>
    <row r="20" spans="2:23" ht="15.75" customHeight="1" x14ac:dyDescent="0.35">
      <c r="B20" s="135"/>
      <c r="C20" s="63" t="s">
        <v>8</v>
      </c>
      <c r="D20" s="63"/>
      <c r="E20" s="123" t="s">
        <v>2</v>
      </c>
      <c r="F20" s="42"/>
      <c r="G20" s="53"/>
      <c r="I20" s="38"/>
      <c r="J20" s="68">
        <f>'výpočty kalendář'!C9</f>
        <v>46054</v>
      </c>
      <c r="K20" s="68"/>
      <c r="L20" s="110" t="s">
        <v>2</v>
      </c>
      <c r="M20" s="74"/>
      <c r="N20" s="73"/>
      <c r="O20" s="60"/>
      <c r="P20" s="60"/>
      <c r="S20" s="59"/>
      <c r="T20" s="99"/>
      <c r="U20" s="100"/>
    </row>
    <row r="21" spans="2:23" ht="15.75" customHeight="1" thickBot="1" x14ac:dyDescent="0.4">
      <c r="B21" s="33"/>
      <c r="C21" s="43"/>
      <c r="D21" s="43"/>
      <c r="E21" s="43"/>
      <c r="F21" s="44"/>
      <c r="I21" s="38"/>
      <c r="J21" s="68">
        <f>'výpočty kalendář'!C10</f>
        <v>46055</v>
      </c>
      <c r="K21" s="68"/>
      <c r="L21" s="111" t="s">
        <v>2</v>
      </c>
      <c r="M21" s="74"/>
      <c r="N21" s="73"/>
      <c r="S21" s="101"/>
      <c r="T21" s="102"/>
      <c r="U21" s="102"/>
    </row>
    <row r="22" spans="2:23" ht="15.75" customHeight="1" x14ac:dyDescent="0.35">
      <c r="F22" s="48"/>
      <c r="G22" s="48"/>
      <c r="H22" s="48"/>
      <c r="I22" s="38"/>
      <c r="J22" s="68">
        <f>'výpočty kalendář'!C11</f>
        <v>46056</v>
      </c>
      <c r="K22" s="68"/>
      <c r="L22" s="111" t="s">
        <v>2</v>
      </c>
      <c r="M22" s="74"/>
      <c r="N22" s="73"/>
      <c r="Q22" s="55"/>
      <c r="S22" s="59"/>
      <c r="T22" s="103"/>
      <c r="U22" s="104"/>
    </row>
    <row r="23" spans="2:23" ht="15.75" customHeight="1" x14ac:dyDescent="0.35">
      <c r="F23" s="48"/>
      <c r="G23" s="48"/>
      <c r="I23" s="75"/>
      <c r="J23" s="68">
        <f>'výpočty kalendář'!C12</f>
        <v>46057</v>
      </c>
      <c r="K23" s="68"/>
      <c r="L23" s="111" t="s">
        <v>2</v>
      </c>
      <c r="M23" s="74"/>
      <c r="N23" s="73"/>
      <c r="Q23" s="48"/>
      <c r="S23" s="59"/>
      <c r="T23" s="105"/>
      <c r="U23" s="106"/>
    </row>
    <row r="24" spans="2:23" ht="15.75" customHeight="1" x14ac:dyDescent="0.35">
      <c r="I24" s="38"/>
      <c r="J24" s="68">
        <f>'výpočty kalendář'!C13</f>
        <v>46058</v>
      </c>
      <c r="K24" s="68"/>
      <c r="L24" s="111" t="s">
        <v>2</v>
      </c>
      <c r="M24" s="74"/>
      <c r="N24" s="73"/>
      <c r="Q24" s="48"/>
    </row>
    <row r="25" spans="2:23" ht="15.75" customHeight="1" x14ac:dyDescent="0.35">
      <c r="I25" s="38"/>
      <c r="J25" s="68">
        <f>'výpočty kalendář'!C14</f>
        <v>46059</v>
      </c>
      <c r="K25" s="68"/>
      <c r="L25" s="111" t="s">
        <v>2</v>
      </c>
      <c r="M25" s="74"/>
      <c r="N25" s="73"/>
      <c r="Q25" s="96"/>
      <c r="R25" s="60"/>
      <c r="S25" s="60"/>
      <c r="T25" s="60"/>
      <c r="U25" s="60"/>
      <c r="W25" s="60"/>
    </row>
    <row r="26" spans="2:23" ht="15.75" customHeight="1" x14ac:dyDescent="0.35">
      <c r="F26" s="56"/>
      <c r="G26" s="56"/>
      <c r="I26" s="38"/>
      <c r="J26" s="68">
        <f>'výpočty kalendář'!C15</f>
        <v>46060</v>
      </c>
      <c r="K26" s="68"/>
      <c r="L26" s="111" t="s">
        <v>2</v>
      </c>
      <c r="M26" s="74"/>
      <c r="N26" s="73"/>
      <c r="O26" s="60"/>
      <c r="P26" s="60"/>
      <c r="Q26" s="59"/>
      <c r="R26" s="59"/>
      <c r="S26" s="59"/>
      <c r="T26" s="59"/>
      <c r="U26" s="107"/>
      <c r="W26" s="107"/>
    </row>
    <row r="27" spans="2:23" ht="15.75" customHeight="1" x14ac:dyDescent="0.35">
      <c r="F27" s="56"/>
      <c r="G27" s="56"/>
      <c r="I27" s="38"/>
      <c r="J27" s="68">
        <f>'výpočty kalendář'!C16</f>
        <v>46061</v>
      </c>
      <c r="K27" s="68"/>
      <c r="L27" s="111" t="s">
        <v>2</v>
      </c>
      <c r="M27" s="74"/>
      <c r="N27" s="73"/>
      <c r="Q27" s="108"/>
      <c r="R27" s="59"/>
      <c r="S27" s="59"/>
      <c r="T27" s="59"/>
      <c r="U27" s="59"/>
      <c r="W27" s="59"/>
    </row>
    <row r="28" spans="2:23" ht="15.75" customHeight="1" x14ac:dyDescent="0.35">
      <c r="F28" s="56"/>
      <c r="G28" s="56"/>
      <c r="I28" s="38"/>
      <c r="J28" s="68">
        <f>'výpočty kalendář'!C17</f>
        <v>46062</v>
      </c>
      <c r="K28" s="68"/>
      <c r="L28" s="111" t="s">
        <v>2</v>
      </c>
      <c r="M28" s="74"/>
      <c r="N28" s="73"/>
      <c r="Q28" s="97"/>
      <c r="R28" s="60"/>
      <c r="S28" s="60"/>
      <c r="T28" s="60"/>
      <c r="U28" s="59"/>
      <c r="W28" s="59"/>
    </row>
    <row r="29" spans="2:23" ht="15.75" customHeight="1" x14ac:dyDescent="0.35">
      <c r="F29" s="56"/>
      <c r="G29" s="56"/>
      <c r="I29" s="38"/>
      <c r="J29" s="68">
        <f>'výpočty kalendář'!C18</f>
        <v>46063</v>
      </c>
      <c r="K29" s="68"/>
      <c r="L29" s="111" t="s">
        <v>2</v>
      </c>
      <c r="M29" s="74"/>
      <c r="N29" s="73"/>
      <c r="Q29" s="97"/>
      <c r="R29" s="60"/>
      <c r="S29" s="60"/>
      <c r="T29" s="60"/>
      <c r="U29" s="60"/>
      <c r="W29" s="60"/>
    </row>
    <row r="30" spans="2:23" ht="15.75" customHeight="1" x14ac:dyDescent="0.35">
      <c r="I30" s="38"/>
      <c r="J30" s="68">
        <f>'výpočty kalendář'!C19</f>
        <v>46064</v>
      </c>
      <c r="K30" s="68"/>
      <c r="L30" s="111" t="s">
        <v>2</v>
      </c>
      <c r="M30" s="74"/>
      <c r="N30" s="73"/>
    </row>
    <row r="31" spans="2:23" ht="15.75" customHeight="1" x14ac:dyDescent="0.35">
      <c r="I31" s="38"/>
      <c r="J31" s="68">
        <f>'výpočty kalendář'!C20</f>
        <v>46065</v>
      </c>
      <c r="K31" s="68"/>
      <c r="L31" s="111" t="s">
        <v>2</v>
      </c>
      <c r="M31" s="74"/>
      <c r="N31" s="73"/>
    </row>
    <row r="32" spans="2:23" ht="15.75" customHeight="1" x14ac:dyDescent="0.35">
      <c r="C32" s="57"/>
      <c r="D32" s="57"/>
      <c r="E32" s="48"/>
      <c r="I32" s="38"/>
      <c r="J32" s="68">
        <f>'výpočty kalendář'!C21</f>
        <v>46066</v>
      </c>
      <c r="K32" s="68"/>
      <c r="L32" s="111" t="s">
        <v>2</v>
      </c>
      <c r="M32" s="74"/>
      <c r="N32" s="73"/>
      <c r="O32" s="57"/>
      <c r="P32" s="57"/>
      <c r="Q32" s="57"/>
    </row>
    <row r="33" spans="3:17" ht="15.75" customHeight="1" x14ac:dyDescent="0.35">
      <c r="C33" s="48"/>
      <c r="D33" s="48"/>
      <c r="E33" s="48"/>
      <c r="I33" s="135" t="s">
        <v>72</v>
      </c>
      <c r="J33" s="68">
        <f>'výpočty kalendář'!C22</f>
        <v>46067</v>
      </c>
      <c r="K33" s="68"/>
      <c r="L33" s="111" t="s">
        <v>2</v>
      </c>
      <c r="M33" s="74"/>
      <c r="N33" s="73"/>
      <c r="O33" s="57"/>
      <c r="P33" s="57"/>
      <c r="Q33" s="57"/>
    </row>
    <row r="34" spans="3:17" ht="15.75" customHeight="1" x14ac:dyDescent="0.35">
      <c r="I34" s="135"/>
      <c r="J34" s="68">
        <f>'výpočty kalendář'!C23</f>
        <v>46068</v>
      </c>
      <c r="K34" s="68"/>
      <c r="L34" s="111" t="s">
        <v>2</v>
      </c>
      <c r="M34" s="74"/>
      <c r="N34" s="73"/>
      <c r="O34" s="57"/>
      <c r="P34" s="57"/>
      <c r="Q34" s="57"/>
    </row>
    <row r="35" spans="3:17" ht="15.75" customHeight="1" x14ac:dyDescent="0.35">
      <c r="I35" s="135"/>
      <c r="J35" s="68">
        <f>'výpočty kalendář'!C24</f>
        <v>46069</v>
      </c>
      <c r="K35" s="68"/>
      <c r="L35" s="111" t="s">
        <v>2</v>
      </c>
      <c r="M35" s="74"/>
      <c r="N35" s="73"/>
      <c r="O35" s="57"/>
      <c r="P35" s="57"/>
      <c r="Q35" s="57"/>
    </row>
    <row r="36" spans="3:17" ht="15.75" customHeight="1" x14ac:dyDescent="0.35">
      <c r="I36" s="135"/>
      <c r="J36" s="68">
        <f>'výpočty kalendář'!C25</f>
        <v>46070</v>
      </c>
      <c r="K36" s="68"/>
      <c r="L36" s="111" t="s">
        <v>2</v>
      </c>
      <c r="M36" s="74"/>
      <c r="N36" s="73"/>
      <c r="O36" s="57"/>
      <c r="P36" s="57"/>
      <c r="Q36" s="57"/>
    </row>
    <row r="37" spans="3:17" ht="15.75" customHeight="1" x14ac:dyDescent="0.35">
      <c r="I37" s="135"/>
      <c r="J37" s="68">
        <f>'výpočty kalendář'!C26</f>
        <v>46071</v>
      </c>
      <c r="K37" s="68"/>
      <c r="L37" s="111" t="s">
        <v>2</v>
      </c>
      <c r="M37" s="74"/>
      <c r="N37" s="73"/>
      <c r="O37" s="57"/>
      <c r="P37" s="57"/>
      <c r="Q37" s="57"/>
    </row>
    <row r="38" spans="3:17" ht="15.75" customHeight="1" x14ac:dyDescent="0.35">
      <c r="I38" s="135"/>
      <c r="J38" s="68">
        <f>'výpočty kalendář'!C27</f>
        <v>46072</v>
      </c>
      <c r="K38" s="68"/>
      <c r="L38" s="111" t="s">
        <v>2</v>
      </c>
      <c r="M38" s="74"/>
      <c r="N38" s="73"/>
      <c r="O38" s="57"/>
      <c r="P38" s="57"/>
      <c r="Q38" s="57"/>
    </row>
    <row r="39" spans="3:17" ht="15.75" customHeight="1" x14ac:dyDescent="0.35">
      <c r="I39" s="135"/>
      <c r="J39" s="68">
        <f>'výpočty kalendář'!C28</f>
        <v>46073</v>
      </c>
      <c r="K39" s="68"/>
      <c r="L39" s="111" t="s">
        <v>2</v>
      </c>
      <c r="M39" s="74"/>
      <c r="N39" s="73"/>
      <c r="O39" s="57"/>
      <c r="P39" s="57"/>
      <c r="Q39" s="57"/>
    </row>
    <row r="40" spans="3:17" ht="15.75" customHeight="1" x14ac:dyDescent="0.35">
      <c r="I40" s="38"/>
      <c r="J40" s="68">
        <f>'výpočty kalendář'!C29</f>
        <v>46074</v>
      </c>
      <c r="K40" s="68"/>
      <c r="L40" s="111" t="s">
        <v>2</v>
      </c>
      <c r="M40" s="74"/>
      <c r="N40" s="73"/>
      <c r="O40" s="57"/>
      <c r="P40" s="57"/>
      <c r="Q40" s="57"/>
    </row>
    <row r="41" spans="3:17" ht="15.75" customHeight="1" x14ac:dyDescent="0.35">
      <c r="I41" s="38"/>
      <c r="J41" s="68">
        <f>'výpočty kalendář'!C30</f>
        <v>46075</v>
      </c>
      <c r="K41" s="68"/>
      <c r="L41" s="111" t="s">
        <v>2</v>
      </c>
      <c r="M41" s="74"/>
      <c r="N41" s="73"/>
      <c r="O41" s="57"/>
      <c r="P41" s="57"/>
      <c r="Q41" s="57"/>
    </row>
    <row r="42" spans="3:17" ht="15.75" customHeight="1" x14ac:dyDescent="0.35">
      <c r="I42" s="38"/>
      <c r="J42" s="68">
        <f>'výpočty kalendář'!C31</f>
        <v>46076</v>
      </c>
      <c r="K42" s="68"/>
      <c r="L42" s="111" t="s">
        <v>2</v>
      </c>
      <c r="M42" s="74"/>
      <c r="N42" s="73"/>
      <c r="O42" s="57"/>
      <c r="P42" s="57"/>
      <c r="Q42" s="57"/>
    </row>
    <row r="43" spans="3:17" ht="15.75" customHeight="1" x14ac:dyDescent="0.35">
      <c r="I43" s="38"/>
      <c r="J43" s="68">
        <f>'výpočty kalendář'!C32</f>
        <v>46077</v>
      </c>
      <c r="K43" s="68"/>
      <c r="L43" s="111" t="s">
        <v>2</v>
      </c>
      <c r="M43" s="74"/>
      <c r="N43" s="73"/>
      <c r="O43" s="57"/>
      <c r="P43" s="57"/>
      <c r="Q43" s="57"/>
    </row>
    <row r="44" spans="3:17" ht="15.75" customHeight="1" x14ac:dyDescent="0.35">
      <c r="I44" s="38"/>
      <c r="J44" s="68">
        <f>'výpočty kalendář'!C33</f>
        <v>46078</v>
      </c>
      <c r="K44" s="68"/>
      <c r="L44" s="111" t="s">
        <v>2</v>
      </c>
      <c r="M44" s="74"/>
      <c r="N44" s="73"/>
      <c r="O44" s="57"/>
      <c r="P44" s="57"/>
      <c r="Q44" s="57"/>
    </row>
    <row r="45" spans="3:17" ht="15.75" customHeight="1" x14ac:dyDescent="0.35">
      <c r="I45" s="38"/>
      <c r="J45" s="68">
        <f>'výpočty kalendář'!C34</f>
        <v>46079</v>
      </c>
      <c r="K45" s="68"/>
      <c r="L45" s="111" t="s">
        <v>2</v>
      </c>
      <c r="M45" s="74"/>
      <c r="N45" s="73"/>
      <c r="O45" s="57"/>
      <c r="P45" s="57"/>
      <c r="Q45" s="57"/>
    </row>
    <row r="46" spans="3:17" ht="15.75" customHeight="1" x14ac:dyDescent="0.35">
      <c r="I46" s="38"/>
      <c r="J46" s="68">
        <f>'výpočty kalendář'!C35</f>
        <v>46080</v>
      </c>
      <c r="K46" s="68"/>
      <c r="L46" s="111" t="s">
        <v>2</v>
      </c>
      <c r="M46" s="74"/>
      <c r="N46" s="73"/>
      <c r="O46" s="57"/>
      <c r="P46" s="57"/>
      <c r="Q46" s="57"/>
    </row>
    <row r="47" spans="3:17" ht="15.75" customHeight="1" x14ac:dyDescent="0.35">
      <c r="I47" s="38"/>
      <c r="J47" s="68">
        <f>'výpočty kalendář'!C36</f>
        <v>46081</v>
      </c>
      <c r="K47" s="68"/>
      <c r="L47" s="111" t="s">
        <v>2</v>
      </c>
      <c r="M47" s="74"/>
      <c r="N47" s="73"/>
      <c r="O47" s="57"/>
      <c r="P47" s="57"/>
      <c r="Q47" s="57"/>
    </row>
    <row r="48" spans="3:17" ht="15.75" customHeight="1" x14ac:dyDescent="0.35">
      <c r="I48" s="38"/>
      <c r="J48" s="68" t="str">
        <f>'výpočty kalendář'!C37</f>
        <v/>
      </c>
      <c r="K48" s="68"/>
      <c r="L48" s="111" t="s">
        <v>2</v>
      </c>
      <c r="M48" s="74"/>
      <c r="N48" s="73"/>
      <c r="O48" s="57"/>
      <c r="P48" s="57"/>
      <c r="Q48" s="57"/>
    </row>
    <row r="49" spans="9:17" ht="15.75" customHeight="1" x14ac:dyDescent="0.35">
      <c r="I49" s="38"/>
      <c r="J49" s="68" t="str">
        <f>'výpočty kalendář'!C38</f>
        <v/>
      </c>
      <c r="K49" s="68"/>
      <c r="L49" s="111" t="s">
        <v>2</v>
      </c>
      <c r="M49" s="74"/>
      <c r="N49" s="73"/>
      <c r="O49" s="57"/>
      <c r="P49" s="57"/>
      <c r="Q49" s="57"/>
    </row>
    <row r="50" spans="9:17" ht="15.75" customHeight="1" x14ac:dyDescent="0.35">
      <c r="I50" s="38"/>
      <c r="J50" s="72" t="str">
        <f>'výpočty kalendář'!C39</f>
        <v/>
      </c>
      <c r="K50" s="72"/>
      <c r="L50" s="112" t="s">
        <v>2</v>
      </c>
      <c r="M50" s="74"/>
      <c r="N50" s="73"/>
      <c r="O50" s="57"/>
      <c r="P50" s="57"/>
      <c r="Q50" s="57"/>
    </row>
    <row r="51" spans="9:17" ht="15.75" customHeight="1" x14ac:dyDescent="0.35">
      <c r="I51" s="135" t="s">
        <v>71</v>
      </c>
      <c r="J51" s="67">
        <f>'výpočty kalendář'!C40</f>
        <v>46082</v>
      </c>
      <c r="K51" s="67"/>
      <c r="L51" s="110" t="s">
        <v>2</v>
      </c>
      <c r="M51" s="74"/>
      <c r="N51" s="73"/>
      <c r="O51" s="57"/>
      <c r="P51" s="57"/>
      <c r="Q51" s="57"/>
    </row>
    <row r="52" spans="9:17" ht="15.75" customHeight="1" x14ac:dyDescent="0.35">
      <c r="I52" s="135"/>
      <c r="J52" s="67" t="str">
        <f>'výpočty kalendář'!C41</f>
        <v/>
      </c>
      <c r="K52" s="67"/>
      <c r="L52" s="111" t="s">
        <v>2</v>
      </c>
      <c r="M52" s="74"/>
      <c r="N52" s="73"/>
      <c r="O52" s="57"/>
      <c r="P52" s="57"/>
      <c r="Q52" s="57"/>
    </row>
    <row r="53" spans="9:17" ht="15.75" customHeight="1" x14ac:dyDescent="0.35">
      <c r="I53" s="135"/>
      <c r="J53" s="67" t="str">
        <f>'výpočty kalendář'!C42</f>
        <v/>
      </c>
      <c r="K53" s="67"/>
      <c r="L53" s="111" t="s">
        <v>2</v>
      </c>
      <c r="M53" s="74"/>
      <c r="N53" s="73"/>
      <c r="O53" s="57"/>
      <c r="P53" s="57"/>
      <c r="Q53" s="57"/>
    </row>
    <row r="54" spans="9:17" ht="15.75" customHeight="1" x14ac:dyDescent="0.35">
      <c r="I54" s="135"/>
      <c r="J54" s="67" t="str">
        <f>'výpočty kalendář'!C43</f>
        <v/>
      </c>
      <c r="K54" s="67"/>
      <c r="L54" s="111" t="s">
        <v>2</v>
      </c>
      <c r="M54" s="74"/>
      <c r="N54" s="73"/>
      <c r="O54" s="57"/>
      <c r="P54" s="57"/>
      <c r="Q54" s="57"/>
    </row>
    <row r="55" spans="9:17" ht="15.75" customHeight="1" x14ac:dyDescent="0.35">
      <c r="I55" s="135"/>
      <c r="J55" s="67" t="str">
        <f>'výpočty kalendář'!C44</f>
        <v/>
      </c>
      <c r="K55" s="67"/>
      <c r="L55" s="111" t="s">
        <v>2</v>
      </c>
      <c r="M55" s="74"/>
      <c r="N55" s="73"/>
      <c r="O55" s="57"/>
      <c r="P55" s="57"/>
      <c r="Q55" s="57"/>
    </row>
    <row r="56" spans="9:17" ht="15.75" customHeight="1" x14ac:dyDescent="0.35">
      <c r="I56" s="135"/>
      <c r="J56" s="67" t="str">
        <f>'výpočty kalendář'!C45</f>
        <v/>
      </c>
      <c r="K56" s="67"/>
      <c r="L56" s="112" t="s">
        <v>2</v>
      </c>
      <c r="M56" s="74"/>
      <c r="N56" s="73"/>
      <c r="O56" s="57"/>
      <c r="P56" s="57"/>
      <c r="Q56" s="57"/>
    </row>
    <row r="57" spans="9:17" ht="15.75" customHeight="1" thickBot="1" x14ac:dyDescent="0.4">
      <c r="I57" s="136"/>
      <c r="J57" s="76"/>
      <c r="K57" s="76"/>
      <c r="L57" s="76"/>
      <c r="M57" s="77"/>
      <c r="N57" s="73"/>
      <c r="O57" s="57"/>
      <c r="P57" s="57"/>
      <c r="Q57" s="57"/>
    </row>
    <row r="58" spans="9:17" ht="15.75" customHeight="1" x14ac:dyDescent="0.35">
      <c r="J58" s="73"/>
      <c r="K58" s="73"/>
      <c r="L58" s="73"/>
      <c r="M58" s="73"/>
      <c r="N58" s="73"/>
      <c r="O58" s="57"/>
      <c r="P58" s="57"/>
      <c r="Q58" s="57"/>
    </row>
    <row r="59" spans="9:17" ht="15.75" customHeight="1" x14ac:dyDescent="0.35">
      <c r="J59" s="73"/>
      <c r="K59" s="73"/>
      <c r="L59" s="73"/>
      <c r="M59" s="73"/>
      <c r="N59" s="73"/>
      <c r="O59" s="57"/>
      <c r="P59" s="57"/>
      <c r="Q59" s="57"/>
    </row>
    <row r="60" spans="9:17" ht="15.75" customHeight="1" x14ac:dyDescent="0.35">
      <c r="J60" s="73"/>
      <c r="K60" s="73"/>
      <c r="L60" s="73"/>
      <c r="M60" s="73"/>
      <c r="N60" s="73"/>
      <c r="O60" s="57"/>
      <c r="P60" s="57"/>
      <c r="Q60" s="57"/>
    </row>
    <row r="61" spans="9:17" ht="15.75" customHeight="1" x14ac:dyDescent="0.35">
      <c r="J61" s="73"/>
      <c r="K61" s="73"/>
      <c r="L61" s="73"/>
      <c r="M61" s="73"/>
      <c r="N61" s="73"/>
      <c r="O61" s="57"/>
      <c r="P61" s="57"/>
      <c r="Q61" s="57"/>
    </row>
    <row r="62" spans="9:17" ht="15.75" customHeight="1" x14ac:dyDescent="0.35">
      <c r="J62" s="73"/>
      <c r="K62" s="73"/>
      <c r="L62" s="73"/>
      <c r="M62" s="73"/>
      <c r="N62" s="73"/>
      <c r="O62" s="57"/>
      <c r="P62" s="57"/>
      <c r="Q62" s="57"/>
    </row>
    <row r="63" spans="9:17" ht="15.75" customHeight="1" x14ac:dyDescent="0.35">
      <c r="J63" s="73"/>
      <c r="K63" s="73"/>
      <c r="L63" s="73"/>
      <c r="M63" s="73"/>
      <c r="N63" s="73"/>
      <c r="O63" s="57"/>
      <c r="P63" s="57"/>
      <c r="Q63" s="57"/>
    </row>
    <row r="64" spans="9:17" ht="15.75" customHeight="1" x14ac:dyDescent="0.35">
      <c r="J64" s="73"/>
      <c r="K64" s="73"/>
      <c r="L64" s="73"/>
      <c r="M64" s="73"/>
      <c r="N64" s="73"/>
      <c r="O64" s="57"/>
      <c r="P64" s="57"/>
      <c r="Q64" s="57"/>
    </row>
    <row r="65" spans="10:17" ht="15.75" customHeight="1" x14ac:dyDescent="0.35">
      <c r="J65" s="73"/>
      <c r="K65" s="73"/>
      <c r="L65" s="73"/>
      <c r="M65" s="73"/>
      <c r="N65" s="73"/>
      <c r="O65" s="57"/>
      <c r="P65" s="57"/>
      <c r="Q65" s="57"/>
    </row>
    <row r="66" spans="10:17" ht="15.75" customHeight="1" x14ac:dyDescent="0.35">
      <c r="J66" s="73"/>
      <c r="K66" s="73"/>
      <c r="L66" s="73"/>
      <c r="M66" s="73"/>
      <c r="N66" s="73"/>
      <c r="O66" s="57"/>
      <c r="P66" s="57"/>
      <c r="Q66" s="57"/>
    </row>
    <row r="67" spans="10:17" ht="15.75" customHeight="1" x14ac:dyDescent="0.35">
      <c r="J67" s="73"/>
      <c r="K67" s="73"/>
      <c r="L67" s="73"/>
      <c r="M67" s="73"/>
      <c r="N67" s="73"/>
      <c r="O67" s="57"/>
      <c r="P67" s="57"/>
      <c r="Q67" s="57"/>
    </row>
    <row r="68" spans="10:17" ht="15.75" customHeight="1" x14ac:dyDescent="0.35">
      <c r="M68" s="73"/>
      <c r="N68" s="73"/>
      <c r="O68" s="57"/>
      <c r="P68" s="57"/>
      <c r="Q68" s="57"/>
    </row>
    <row r="69" spans="10:17" ht="15.75" customHeight="1" x14ac:dyDescent="0.35">
      <c r="J69" s="73"/>
      <c r="K69" s="73"/>
      <c r="L69" s="73"/>
      <c r="M69" s="73"/>
      <c r="N69" s="73"/>
      <c r="O69" s="57"/>
      <c r="P69" s="57"/>
      <c r="Q69" s="57"/>
    </row>
    <row r="70" spans="10:17" ht="15.75" customHeight="1" x14ac:dyDescent="0.35">
      <c r="J70" s="73"/>
      <c r="K70" s="73"/>
      <c r="L70" s="73"/>
      <c r="M70" s="73"/>
      <c r="N70" s="73"/>
      <c r="O70" s="57"/>
      <c r="P70" s="57"/>
      <c r="Q70" s="57"/>
    </row>
    <row r="71" spans="10:17" ht="15.75" customHeight="1" x14ac:dyDescent="0.35">
      <c r="J71" s="73"/>
      <c r="K71" s="73"/>
      <c r="L71" s="73"/>
      <c r="M71" s="73"/>
      <c r="N71" s="73"/>
      <c r="O71" s="57"/>
      <c r="P71" s="57"/>
      <c r="Q71" s="57"/>
    </row>
    <row r="72" spans="10:17" ht="15.75" customHeight="1" x14ac:dyDescent="0.35">
      <c r="J72" s="48"/>
      <c r="K72" s="48"/>
      <c r="L72" s="57"/>
      <c r="M72" s="57"/>
      <c r="N72" s="57"/>
      <c r="O72" s="57"/>
      <c r="P72" s="57"/>
      <c r="Q72" s="57"/>
    </row>
    <row r="73" spans="10:17" ht="15.75" customHeight="1" x14ac:dyDescent="0.35">
      <c r="J73" s="48"/>
      <c r="K73" s="48"/>
      <c r="L73" s="57"/>
      <c r="M73" s="57"/>
      <c r="N73" s="57"/>
      <c r="O73" s="57"/>
      <c r="P73" s="57"/>
      <c r="Q73" s="57"/>
    </row>
    <row r="74" spans="10:17" ht="15.75" customHeight="1" x14ac:dyDescent="0.35">
      <c r="J74" s="48"/>
      <c r="K74" s="48"/>
      <c r="L74" s="57"/>
      <c r="M74" s="57"/>
      <c r="N74" s="57"/>
      <c r="O74" s="57"/>
      <c r="P74" s="57"/>
      <c r="Q74" s="57"/>
    </row>
    <row r="75" spans="10:17" ht="15.75" customHeight="1" x14ac:dyDescent="0.35">
      <c r="J75" s="48"/>
      <c r="K75" s="48"/>
      <c r="L75" s="57"/>
      <c r="M75" s="57"/>
      <c r="N75" s="57"/>
      <c r="O75" s="57"/>
      <c r="P75" s="57"/>
      <c r="Q75" s="57"/>
    </row>
    <row r="76" spans="10:17" ht="15.75" customHeight="1" x14ac:dyDescent="0.35">
      <c r="J76" s="48"/>
      <c r="K76" s="48"/>
      <c r="L76" s="57"/>
      <c r="M76" s="57"/>
      <c r="N76" s="57"/>
      <c r="O76" s="57"/>
      <c r="P76" s="57"/>
      <c r="Q76" s="57"/>
    </row>
    <row r="77" spans="10:17" ht="15.75" customHeight="1" x14ac:dyDescent="0.35">
      <c r="J77" s="48"/>
      <c r="K77" s="48"/>
      <c r="L77" s="57"/>
      <c r="M77" s="57"/>
      <c r="N77" s="57"/>
      <c r="O77" s="57"/>
      <c r="P77" s="57"/>
      <c r="Q77" s="57"/>
    </row>
    <row r="78" spans="10:17" ht="15.75" customHeight="1" x14ac:dyDescent="0.35">
      <c r="J78" s="48"/>
      <c r="K78" s="48"/>
      <c r="L78" s="57"/>
      <c r="M78" s="57"/>
      <c r="N78" s="57"/>
      <c r="O78" s="57"/>
      <c r="P78" s="57"/>
      <c r="Q78" s="57"/>
    </row>
    <row r="79" spans="10:17" ht="15.75" customHeight="1" x14ac:dyDescent="0.35">
      <c r="J79" s="48"/>
      <c r="K79" s="48"/>
      <c r="L79" s="57"/>
      <c r="M79" s="57"/>
      <c r="N79" s="57"/>
      <c r="O79" s="57"/>
      <c r="P79" s="57"/>
      <c r="Q79" s="57"/>
    </row>
    <row r="80" spans="10:17" ht="15.75" customHeight="1" x14ac:dyDescent="0.35">
      <c r="J80" s="48"/>
      <c r="K80" s="48"/>
      <c r="L80" s="57"/>
      <c r="M80" s="57"/>
      <c r="N80" s="57"/>
      <c r="O80" s="57"/>
      <c r="P80" s="57"/>
      <c r="Q80" s="57"/>
    </row>
    <row r="81" spans="10:17" ht="15.75" customHeight="1" x14ac:dyDescent="0.35">
      <c r="J81" s="48"/>
      <c r="K81" s="48"/>
      <c r="L81" s="57"/>
      <c r="M81" s="57"/>
      <c r="N81" s="57"/>
      <c r="O81" s="57"/>
      <c r="P81" s="57"/>
      <c r="Q81" s="57"/>
    </row>
    <row r="82" spans="10:17" ht="15.75" customHeight="1" x14ac:dyDescent="0.35">
      <c r="J82" s="48"/>
      <c r="K82" s="48"/>
      <c r="L82" s="57"/>
      <c r="M82" s="57"/>
      <c r="N82" s="57"/>
      <c r="O82" s="57"/>
      <c r="P82" s="57"/>
      <c r="Q82" s="57"/>
    </row>
    <row r="83" spans="10:17" ht="15.75" customHeight="1" x14ac:dyDescent="0.35">
      <c r="J83" s="48"/>
      <c r="K83" s="48"/>
      <c r="L83" s="57"/>
      <c r="M83" s="57"/>
      <c r="N83" s="57"/>
      <c r="O83" s="57"/>
      <c r="P83" s="57"/>
      <c r="Q83" s="57"/>
    </row>
    <row r="84" spans="10:17" ht="15.75" customHeight="1" x14ac:dyDescent="0.35">
      <c r="J84" s="48"/>
      <c r="K84" s="48"/>
      <c r="L84" s="57"/>
      <c r="M84" s="57"/>
      <c r="N84" s="57"/>
      <c r="O84" s="57"/>
      <c r="P84" s="57"/>
      <c r="Q84" s="57"/>
    </row>
    <row r="85" spans="10:17" ht="15.75" customHeight="1" x14ac:dyDescent="0.35">
      <c r="J85" s="48"/>
      <c r="K85" s="48"/>
      <c r="L85" s="57"/>
      <c r="M85" s="57"/>
      <c r="N85" s="57"/>
      <c r="O85" s="57"/>
      <c r="P85" s="57"/>
      <c r="Q85" s="57"/>
    </row>
  </sheetData>
  <sheetProtection algorithmName="SHA-512" hashValue="6HENYpctYiB8J/TG/YSjD8UOj0VuNlPk3I9zZcV1hM5DctXBOxYmgX9dpLFE+M/yPvA2oG5bK9n3a/2z+p5btg==" saltValue="2RwGDaYTew8jW/Y4dLqVSg==" spinCount="100000" sheet="1" objects="1" scenarios="1"/>
  <mergeCells count="8">
    <mergeCell ref="I51:I57"/>
    <mergeCell ref="I33:I39"/>
    <mergeCell ref="B14:B20"/>
    <mergeCell ref="C4:E4"/>
    <mergeCell ref="J4:L4"/>
    <mergeCell ref="C11:E11"/>
    <mergeCell ref="J11:L11"/>
    <mergeCell ref="I13:I19"/>
  </mergeCells>
  <conditionalFormatting sqref="C11:D11">
    <cfRule type="cellIs" dxfId="7" priority="12" operator="equal">
      <formula>INDIRECT("'výpočty pravidelná'!G20")</formula>
    </cfRule>
    <cfRule type="cellIs" dxfId="6" priority="13" operator="equal">
      <formula>INDIRECT("'výpočty pravidelná'!G21")</formula>
    </cfRule>
    <cfRule type="cellIs" dxfId="5" priority="14" operator="equal">
      <formula>INDIRECT("'výpočty pravidelná'!G22")</formula>
    </cfRule>
  </conditionalFormatting>
  <conditionalFormatting sqref="J11:K11">
    <cfRule type="cellIs" dxfId="4" priority="6" operator="equal">
      <formula>INDIRECT("'výpočty pravidelná'!G20")</formula>
    </cfRule>
    <cfRule type="cellIs" dxfId="3" priority="7" operator="equal">
      <formula>INDIRECT("'výpočty pravidelná'!G21")</formula>
    </cfRule>
    <cfRule type="cellIs" dxfId="2" priority="8" operator="equal">
      <formula>INDIRECT("'výpočty pravidelná'!G22")</formula>
    </cfRule>
  </conditionalFormatting>
  <conditionalFormatting sqref="L14:L19">
    <cfRule type="expression" dxfId="1" priority="2">
      <formula>J14=""</formula>
    </cfRule>
  </conditionalFormatting>
  <conditionalFormatting sqref="L51:L56">
    <cfRule type="expression" dxfId="0" priority="1">
      <formula>J51=""</formula>
    </cfRule>
  </conditionalFormatting>
  <dataValidations count="2">
    <dataValidation type="list" allowBlank="1" showInputMessage="1" showErrorMessage="1" sqref="E14:E20 L14:L56" xr:uid="{00000000-0002-0000-0200-000000000000}">
      <formula1>$U$2:$U$4</formula1>
    </dataValidation>
    <dataValidation type="list" allowBlank="1" showInputMessage="1" showErrorMessage="1" sqref="E6 L6" xr:uid="{00000000-0002-0000-0200-000001000000}">
      <formula1>$V$2:$V$13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BAA0B3BC-8CD4-47AC-9AFA-4AE724D09B76}">
          <x14:formula1>
            <xm:f>'výpočty pravidelná'!$J$1:$J$12</xm:f>
          </x14:formula1>
          <xm:sqref>E6:G6 L6</xm:sqref>
        </x14:dataValidation>
        <x14:dataValidation type="list" showInputMessage="1" showErrorMessage="1" xr:uid="{00000000-0002-0000-0000-000001000000}">
          <x14:formula1>
            <xm:f>'výpočty pravidelná'!$C$36:$C$38</xm:f>
          </x14:formula1>
          <xm:sqref>F13:G20 E14:E20</xm:sqref>
        </x14:dataValidation>
        <x14:dataValidation type="list" showInputMessage="1" showErrorMessage="1" xr:uid="{00000000-0002-0000-0000-000002000000}">
          <x14:formula1>
            <xm:f>'výpočty pravidelná'!$D$36:$D$47</xm:f>
          </x14:formula1>
          <xm:sqref>E6:G6</xm:sqref>
        </x14:dataValidation>
        <x14:dataValidation type="list" showInputMessage="1" showErrorMessage="1" xr:uid="{00000000-0002-0000-0100-000001000000}">
          <x14:formula1>
            <xm:f>'výpočty kalendář'!$S$1:$S$12</xm:f>
          </x14:formula1>
          <xm:sqref>L6</xm:sqref>
        </x14:dataValidation>
        <x14:dataValidation type="list" showErrorMessage="1" xr:uid="{00000000-0002-0000-0100-000000000000}">
          <x14:formula1>
            <xm:f>'výpočty kalendář'!$R$1:$R$3</xm:f>
          </x14:formula1>
          <xm:sqref>L14:L56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"/>
  <sheetViews>
    <sheetView workbookViewId="0">
      <selection activeCell="N65" sqref="N65"/>
    </sheetView>
  </sheetViews>
  <sheetFormatPr defaultColWidth="8.7265625" defaultRowHeight="12.5" x14ac:dyDescent="0.25"/>
  <cols>
    <col min="1" max="16384" width="8.7265625" style="45"/>
  </cols>
  <sheetData/>
  <sheetProtection algorithmName="SHA-512" hashValue="fsP/6i9r47PVB7IQT9Pzd1umr5gT24q44JxdMMa1Wg9i3aL884s8920ascENezZr5qfvCLm0qQl7AijPQpmigQ==" saltValue="iUcE/OS1fMWny8qLJoF4S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outlinePr summaryBelow="0" summaryRight="0"/>
  </sheetPr>
  <dimension ref="A1:E12"/>
  <sheetViews>
    <sheetView workbookViewId="0">
      <selection activeCell="B2" sqref="B2"/>
    </sheetView>
  </sheetViews>
  <sheetFormatPr defaultColWidth="12.54296875" defaultRowHeight="15.75" customHeight="1" x14ac:dyDescent="0.25"/>
  <cols>
    <col min="1" max="1" width="39.453125" bestFit="1" customWidth="1"/>
    <col min="3" max="3" width="1.54296875" customWidth="1"/>
    <col min="4" max="4" width="32.26953125" bestFit="1" customWidth="1"/>
  </cols>
  <sheetData>
    <row r="1" spans="1:5" ht="15.75" customHeight="1" x14ac:dyDescent="0.3">
      <c r="A1" s="113" t="s">
        <v>49</v>
      </c>
      <c r="B1" s="113" t="s">
        <v>50</v>
      </c>
      <c r="C1" s="114"/>
      <c r="D1" s="113" t="s">
        <v>92</v>
      </c>
      <c r="E1" s="113" t="s">
        <v>50</v>
      </c>
    </row>
    <row r="2" spans="1:5" ht="15.75" customHeight="1" x14ac:dyDescent="0.25">
      <c r="A2" s="115" t="s">
        <v>66</v>
      </c>
      <c r="B2" s="117">
        <v>2026</v>
      </c>
      <c r="C2" s="114"/>
      <c r="D2" s="116" t="s">
        <v>54</v>
      </c>
      <c r="E2" s="116">
        <f>E3*1.1</f>
        <v>377.3</v>
      </c>
    </row>
    <row r="3" spans="1:5" ht="15.75" customHeight="1" x14ac:dyDescent="0.25">
      <c r="A3" s="116" t="s">
        <v>51</v>
      </c>
      <c r="B3" s="118">
        <v>261</v>
      </c>
      <c r="C3" s="114"/>
      <c r="D3" s="116" t="s">
        <v>55</v>
      </c>
      <c r="E3" s="116">
        <f>_xlfn.FLOOR.MATH(B4/B3*4)</f>
        <v>343</v>
      </c>
    </row>
    <row r="4" spans="1:5" ht="15.75" customHeight="1" x14ac:dyDescent="0.25">
      <c r="A4" s="116" t="s">
        <v>52</v>
      </c>
      <c r="B4" s="128">
        <v>22400</v>
      </c>
      <c r="C4" s="114"/>
    </row>
    <row r="5" spans="1:5" ht="15.75" customHeight="1" x14ac:dyDescent="0.25">
      <c r="A5" s="116" t="s">
        <v>53</v>
      </c>
      <c r="B5" s="118">
        <v>4</v>
      </c>
      <c r="C5" s="114"/>
    </row>
    <row r="6" spans="1:5" ht="15.75" customHeight="1" x14ac:dyDescent="0.25">
      <c r="A6" s="115" t="s">
        <v>62</v>
      </c>
      <c r="B6" s="119">
        <v>3</v>
      </c>
      <c r="C6" s="114"/>
    </row>
    <row r="7" spans="1:5" ht="15.75" customHeight="1" x14ac:dyDescent="0.25">
      <c r="A7" s="115" t="s">
        <v>59</v>
      </c>
      <c r="B7" s="119">
        <v>5</v>
      </c>
      <c r="C7" s="114"/>
    </row>
    <row r="8" spans="1:5" ht="15.75" customHeight="1" x14ac:dyDescent="0.25">
      <c r="A8" s="115" t="s">
        <v>60</v>
      </c>
      <c r="B8" s="120">
        <v>0.5</v>
      </c>
      <c r="C8" s="114"/>
    </row>
    <row r="9" spans="1:5" ht="15.75" customHeight="1" x14ac:dyDescent="0.25">
      <c r="A9" s="114"/>
      <c r="B9" s="114"/>
      <c r="C9" s="114"/>
    </row>
    <row r="10" spans="1:5" ht="15.75" customHeight="1" x14ac:dyDescent="0.25">
      <c r="A10" s="115" t="s">
        <v>67</v>
      </c>
      <c r="B10" s="121">
        <v>556.41</v>
      </c>
      <c r="C10" s="114"/>
    </row>
    <row r="11" spans="1:5" ht="15.75" customHeight="1" x14ac:dyDescent="0.25">
      <c r="A11" s="115" t="s">
        <v>68</v>
      </c>
      <c r="B11" s="122">
        <v>261.83999999999997</v>
      </c>
      <c r="C11" s="114"/>
    </row>
    <row r="12" spans="1:5" ht="15.75" customHeight="1" x14ac:dyDescent="0.25">
      <c r="A12" s="114"/>
      <c r="B12" s="114"/>
      <c r="C12" s="114"/>
    </row>
  </sheetData>
  <sheetProtection algorithmName="SHA-512" hashValue="BjxaK+s1tLsC5MqqyWXpqlhlOALehfajNujOm7UhJCnPfcx8thDgT6xnb2NsvUO9JY8A9Dfrk3LLfHMSavTxrQ==" saltValue="fEQAO17zXQwBnJkRvkrdFg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  <outlinePr summaryBelow="0" summaryRight="0"/>
  </sheetPr>
  <dimension ref="A1:S48"/>
  <sheetViews>
    <sheetView topLeftCell="A5" workbookViewId="0">
      <selection activeCell="M16" sqref="M16"/>
    </sheetView>
  </sheetViews>
  <sheetFormatPr defaultColWidth="12.54296875" defaultRowHeight="15.75" customHeight="1" x14ac:dyDescent="0.25"/>
  <cols>
    <col min="1" max="1" width="15.453125" customWidth="1"/>
    <col min="3" max="3" width="14.7265625" customWidth="1"/>
    <col min="9" max="9" width="16.1796875" bestFit="1" customWidth="1"/>
    <col min="11" max="11" width="22.453125" customWidth="1"/>
    <col min="17" max="17" width="11.81640625" bestFit="1" customWidth="1"/>
    <col min="18" max="18" width="12.81640625" bestFit="1" customWidth="1"/>
  </cols>
  <sheetData>
    <row r="1" spans="1:19" ht="15.75" customHeight="1" x14ac:dyDescent="0.3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30" t="s">
        <v>63</v>
      </c>
      <c r="J1" s="7"/>
      <c r="R1" s="19" t="s">
        <v>2</v>
      </c>
      <c r="S1" s="18" t="str">
        <f>'výpočty kalendář'!O3</f>
        <v>Leden</v>
      </c>
    </row>
    <row r="2" spans="1:19" ht="15.75" customHeight="1" x14ac:dyDescent="0.3">
      <c r="A2" s="7"/>
      <c r="C2" s="1"/>
      <c r="D2" s="7"/>
      <c r="E2" s="7">
        <v>0</v>
      </c>
      <c r="F2" s="7"/>
      <c r="O2" s="7"/>
      <c r="P2" s="7"/>
      <c r="R2" t="str">
        <f>CONCATENATE(editace!$B6," - ",editace!B7," hodin")</f>
        <v>3 - 5 hodin</v>
      </c>
      <c r="S2" s="18" t="str">
        <f>'výpočty kalendář'!O4</f>
        <v>Únor</v>
      </c>
    </row>
    <row r="3" spans="1:19" ht="15.75" customHeight="1" x14ac:dyDescent="0.3">
      <c r="A3" s="7">
        <v>6</v>
      </c>
      <c r="B3" s="2">
        <f t="shared" ref="B3:B8" si="0">B4-1</f>
        <v>46048</v>
      </c>
      <c r="C3" s="1">
        <f t="shared" ref="C3:C8" si="1">IF(A3&gt;$L$9,"",B3)</f>
        <v>46048</v>
      </c>
      <c r="D3" s="7">
        <f t="shared" ref="D3:D39" si="2">IF(C3="","",WEEKDAY(C3))</f>
        <v>2</v>
      </c>
      <c r="E3" s="7">
        <f t="shared" ref="E3:E45" si="3">IF(D2=$L$7,E2+1,E2)</f>
        <v>0</v>
      </c>
      <c r="F3" s="7">
        <f>COUNTIFS($E$3:$E$45,E3,$G$3:$G$45,$R$2)+COUNTIFS($E$3:$E$45,E3,$G$3:$G$45,$R$3)</f>
        <v>0</v>
      </c>
      <c r="G3" s="7" t="str">
        <f>IF(C3="","",'KALKULAČKA 2026'!L14)</f>
        <v>Ne</v>
      </c>
      <c r="N3" s="7" t="b">
        <f t="shared" ref="N3:N14" si="4">$L$5=O3</f>
        <v>0</v>
      </c>
      <c r="O3" s="7" t="s">
        <v>19</v>
      </c>
      <c r="P3" s="7">
        <v>1</v>
      </c>
      <c r="R3" t="str">
        <f>CONCATENATE(editace!$B7," a více hodin.")</f>
        <v>5 a více hodin.</v>
      </c>
      <c r="S3" s="18" t="str">
        <f>'výpočty kalendář'!O5</f>
        <v>Březen</v>
      </c>
    </row>
    <row r="4" spans="1:19" ht="15.75" customHeight="1" x14ac:dyDescent="0.3">
      <c r="A4" s="7">
        <v>5</v>
      </c>
      <c r="B4" s="2">
        <f t="shared" si="0"/>
        <v>46049</v>
      </c>
      <c r="C4" s="1">
        <f t="shared" si="1"/>
        <v>46049</v>
      </c>
      <c r="D4" s="7">
        <f t="shared" si="2"/>
        <v>3</v>
      </c>
      <c r="E4" s="7">
        <f t="shared" si="3"/>
        <v>0</v>
      </c>
      <c r="F4" s="7">
        <f t="shared" ref="F4:F45" si="5">COUNTIFS($E$3:$E$45,E4,$G$3:$G$45,$R$2)+COUNTIFS($E$3:$E$45,E4,$G$3:$G$45,$R$3)</f>
        <v>0</v>
      </c>
      <c r="G4" s="7" t="str">
        <f>IF(C4="","",'KALKULAČKA 2026'!L15)</f>
        <v>Ne</v>
      </c>
      <c r="K4" s="7" t="s">
        <v>20</v>
      </c>
      <c r="L4" s="7">
        <f>'KALKULAČKA 2026'!L7</f>
        <v>2026</v>
      </c>
      <c r="N4" s="7" t="b">
        <f t="shared" si="4"/>
        <v>1</v>
      </c>
      <c r="O4" s="7" t="s">
        <v>21</v>
      </c>
      <c r="P4" s="7">
        <v>2</v>
      </c>
      <c r="S4" s="18" t="str">
        <f>'výpočty kalendář'!O6</f>
        <v>Duben</v>
      </c>
    </row>
    <row r="5" spans="1:19" ht="15.75" customHeight="1" x14ac:dyDescent="0.3">
      <c r="A5" s="7">
        <v>4</v>
      </c>
      <c r="B5" s="2">
        <f t="shared" si="0"/>
        <v>46050</v>
      </c>
      <c r="C5" s="1">
        <f t="shared" si="1"/>
        <v>46050</v>
      </c>
      <c r="D5" s="7">
        <f t="shared" si="2"/>
        <v>4</v>
      </c>
      <c r="E5" s="7">
        <f t="shared" si="3"/>
        <v>0</v>
      </c>
      <c r="F5" s="7">
        <f t="shared" si="5"/>
        <v>0</v>
      </c>
      <c r="G5" s="7" t="str">
        <f>IF(C5="","",'KALKULAČKA 2026'!L16)</f>
        <v>Ne</v>
      </c>
      <c r="K5" s="7" t="s">
        <v>22</v>
      </c>
      <c r="L5" s="3" t="str">
        <f>'KALKULAČKA 2026'!L6</f>
        <v>Únor</v>
      </c>
      <c r="N5" s="7" t="b">
        <f t="shared" si="4"/>
        <v>0</v>
      </c>
      <c r="O5" s="7" t="s">
        <v>23</v>
      </c>
      <c r="P5" s="7">
        <v>3</v>
      </c>
      <c r="S5" s="18" t="str">
        <f>'výpočty kalendář'!O7</f>
        <v>Květen</v>
      </c>
    </row>
    <row r="6" spans="1:19" ht="15.75" customHeight="1" x14ac:dyDescent="0.3">
      <c r="A6" s="7">
        <v>3</v>
      </c>
      <c r="B6" s="2">
        <f t="shared" si="0"/>
        <v>46051</v>
      </c>
      <c r="C6" s="1">
        <f t="shared" si="1"/>
        <v>46051</v>
      </c>
      <c r="D6" s="7">
        <f t="shared" si="2"/>
        <v>5</v>
      </c>
      <c r="E6" s="7">
        <f t="shared" si="3"/>
        <v>0</v>
      </c>
      <c r="F6" s="7">
        <f t="shared" si="5"/>
        <v>0</v>
      </c>
      <c r="G6" s="7" t="str">
        <f>IF(C6="","",'KALKULAČKA 2026'!L17)</f>
        <v>Ne</v>
      </c>
      <c r="K6" s="7" t="s">
        <v>24</v>
      </c>
      <c r="L6" s="7">
        <f>SUMIF(N3:N14,TRUE,P3:P14)</f>
        <v>2</v>
      </c>
      <c r="N6" s="7" t="b">
        <f t="shared" si="4"/>
        <v>0</v>
      </c>
      <c r="O6" s="7" t="s">
        <v>25</v>
      </c>
      <c r="P6" s="7">
        <v>4</v>
      </c>
      <c r="S6" s="18" t="str">
        <f>'výpočty kalendář'!O8</f>
        <v>Červen</v>
      </c>
    </row>
    <row r="7" spans="1:19" ht="15.75" customHeight="1" x14ac:dyDescent="0.3">
      <c r="A7" s="7">
        <v>2</v>
      </c>
      <c r="B7" s="2">
        <f t="shared" si="0"/>
        <v>46052</v>
      </c>
      <c r="C7" s="1">
        <f t="shared" si="1"/>
        <v>46052</v>
      </c>
      <c r="D7" s="7">
        <f t="shared" si="2"/>
        <v>6</v>
      </c>
      <c r="E7" s="7">
        <f t="shared" si="3"/>
        <v>0</v>
      </c>
      <c r="F7" s="7">
        <f t="shared" si="5"/>
        <v>0</v>
      </c>
      <c r="G7" s="7" t="str">
        <f>IF(C7="","",'KALKULAČKA 2026'!L18)</f>
        <v>Ne</v>
      </c>
      <c r="K7" s="7" t="s">
        <v>26</v>
      </c>
      <c r="L7" s="7">
        <f>WEEKDAY(1)</f>
        <v>1</v>
      </c>
      <c r="N7" s="7" t="b">
        <f t="shared" si="4"/>
        <v>0</v>
      </c>
      <c r="O7" s="7" t="s">
        <v>0</v>
      </c>
      <c r="P7" s="7">
        <v>5</v>
      </c>
      <c r="S7" s="18" t="str">
        <f>'výpočty kalendář'!O9</f>
        <v>Červenec</v>
      </c>
    </row>
    <row r="8" spans="1:19" ht="15.75" customHeight="1" thickBot="1" x14ac:dyDescent="0.35">
      <c r="A8" s="4">
        <v>1</v>
      </c>
      <c r="B8" s="5">
        <f t="shared" si="0"/>
        <v>46053</v>
      </c>
      <c r="C8" s="6">
        <f t="shared" si="1"/>
        <v>46053</v>
      </c>
      <c r="D8" s="4">
        <f t="shared" si="2"/>
        <v>7</v>
      </c>
      <c r="E8" s="4">
        <f t="shared" si="3"/>
        <v>0</v>
      </c>
      <c r="F8" s="31">
        <f t="shared" si="5"/>
        <v>0</v>
      </c>
      <c r="G8" s="31" t="str">
        <f>IF(C8="","",'KALKULAČKA 2026'!L19)</f>
        <v>Ne</v>
      </c>
      <c r="H8" s="23"/>
      <c r="I8" s="23"/>
      <c r="K8" s="7" t="s">
        <v>27</v>
      </c>
      <c r="L8" s="7">
        <f>WEEKDAY(2)</f>
        <v>2</v>
      </c>
      <c r="N8" s="7" t="b">
        <f t="shared" si="4"/>
        <v>0</v>
      </c>
      <c r="O8" s="7" t="s">
        <v>28</v>
      </c>
      <c r="P8" s="7">
        <v>6</v>
      </c>
      <c r="S8" s="18" t="str">
        <f>'výpočty kalendář'!O10</f>
        <v>Srpen</v>
      </c>
    </row>
    <row r="9" spans="1:19" ht="15.75" customHeight="1" thickTop="1" x14ac:dyDescent="0.3">
      <c r="A9" s="7">
        <v>1</v>
      </c>
      <c r="B9" s="2">
        <f t="shared" ref="B9:B39" si="6">DATE($L$4,$L$6,$A9)</f>
        <v>46054</v>
      </c>
      <c r="C9" s="1">
        <f t="shared" ref="C9:C39" si="7">IF(MONTH(B9)&gt;$L$6,"",B9)</f>
        <v>46054</v>
      </c>
      <c r="D9" s="7">
        <f t="shared" si="2"/>
        <v>1</v>
      </c>
      <c r="E9" s="7">
        <f t="shared" si="3"/>
        <v>0</v>
      </c>
      <c r="F9" s="7">
        <f t="shared" si="5"/>
        <v>0</v>
      </c>
      <c r="G9" s="7" t="str">
        <f>IF(C9="","",'KALKULAČKA 2026'!L20)</f>
        <v>Ne</v>
      </c>
      <c r="H9" s="7" t="str">
        <f>IF(C9="","",IF(G9=$R$1,"",IF(F9&lt;editace!$B$5,editace!$E$2,editace!$E$3)))</f>
        <v/>
      </c>
      <c r="I9">
        <f>IF(G9=$R$2,H9*editace!$B$8,IF(G9=$R$3,H9,0))</f>
        <v>0</v>
      </c>
      <c r="K9" s="7" t="s">
        <v>29</v>
      </c>
      <c r="L9" s="7">
        <f>MOD(D9-L7-1,7)</f>
        <v>6</v>
      </c>
      <c r="N9" s="7" t="b">
        <f t="shared" si="4"/>
        <v>0</v>
      </c>
      <c r="O9" s="7" t="s">
        <v>9</v>
      </c>
      <c r="P9" s="7">
        <v>7</v>
      </c>
      <c r="S9" s="18" t="str">
        <f>'výpočty kalendář'!O11</f>
        <v>Září</v>
      </c>
    </row>
    <row r="10" spans="1:19" ht="15.75" customHeight="1" x14ac:dyDescent="0.3">
      <c r="A10" s="7">
        <v>2</v>
      </c>
      <c r="B10" s="2">
        <f t="shared" si="6"/>
        <v>46055</v>
      </c>
      <c r="C10" s="1">
        <f t="shared" si="7"/>
        <v>46055</v>
      </c>
      <c r="D10" s="7">
        <f t="shared" si="2"/>
        <v>2</v>
      </c>
      <c r="E10" s="7">
        <f t="shared" si="3"/>
        <v>1</v>
      </c>
      <c r="F10" s="7">
        <f t="shared" si="5"/>
        <v>0</v>
      </c>
      <c r="G10" s="7" t="str">
        <f>IF(C10="","",'KALKULAČKA 2026'!L21)</f>
        <v>Ne</v>
      </c>
      <c r="H10" s="7" t="str">
        <f>IF(C10="","",IF(G10=$R$1,"",IF(F10&lt;editace!$B$5,editace!$E$2,editace!$E$3)))</f>
        <v/>
      </c>
      <c r="I10">
        <f>IF(G10=$R$2,H10*editace!$B$8,IF(G10=$R$3,H10,0))</f>
        <v>0</v>
      </c>
      <c r="K10" s="7" t="s">
        <v>30</v>
      </c>
      <c r="L10" s="7">
        <f>MOD(-D40+L7+1,7)</f>
        <v>1</v>
      </c>
      <c r="N10" s="7" t="b">
        <f t="shared" si="4"/>
        <v>0</v>
      </c>
      <c r="O10" s="7" t="s">
        <v>31</v>
      </c>
      <c r="P10" s="7">
        <v>8</v>
      </c>
      <c r="S10" s="18" t="str">
        <f>'výpočty kalendář'!O12</f>
        <v>Říjen</v>
      </c>
    </row>
    <row r="11" spans="1:19" ht="15.75" customHeight="1" x14ac:dyDescent="0.3">
      <c r="A11" s="7">
        <v>3</v>
      </c>
      <c r="B11" s="2">
        <f t="shared" si="6"/>
        <v>46056</v>
      </c>
      <c r="C11" s="1">
        <f t="shared" si="7"/>
        <v>46056</v>
      </c>
      <c r="D11" s="7">
        <f t="shared" si="2"/>
        <v>3</v>
      </c>
      <c r="E11" s="7">
        <f t="shared" si="3"/>
        <v>1</v>
      </c>
      <c r="F11" s="7">
        <f t="shared" si="5"/>
        <v>0</v>
      </c>
      <c r="G11" s="7" t="str">
        <f>IF(C11="","",'KALKULAČKA 2026'!L22)</f>
        <v>Ne</v>
      </c>
      <c r="H11" s="7" t="str">
        <f>IF(C11="","",IF(G11=$R$1,"",IF(F11&lt;editace!$B$5,editace!$E$2,editace!$E$3)))</f>
        <v/>
      </c>
      <c r="I11">
        <f>IF(G11=$R$2,H11*editace!$B$8,IF(G11=$R$3,H11,0))</f>
        <v>0</v>
      </c>
      <c r="K11" s="7" t="s">
        <v>32</v>
      </c>
      <c r="L11" s="7">
        <f>SUM(I9:I39)</f>
        <v>0</v>
      </c>
      <c r="N11" s="7" t="b">
        <f t="shared" si="4"/>
        <v>0</v>
      </c>
      <c r="O11" s="7" t="s">
        <v>33</v>
      </c>
      <c r="P11" s="7">
        <v>9</v>
      </c>
      <c r="S11" s="18" t="str">
        <f>'výpočty kalendář'!O13</f>
        <v>Listopad</v>
      </c>
    </row>
    <row r="12" spans="1:19" ht="15.75" customHeight="1" x14ac:dyDescent="0.3">
      <c r="A12" s="7">
        <v>4</v>
      </c>
      <c r="B12" s="2">
        <f t="shared" si="6"/>
        <v>46057</v>
      </c>
      <c r="C12" s="1">
        <f t="shared" si="7"/>
        <v>46057</v>
      </c>
      <c r="D12" s="7">
        <f t="shared" si="2"/>
        <v>4</v>
      </c>
      <c r="E12" s="7">
        <f t="shared" si="3"/>
        <v>1</v>
      </c>
      <c r="F12" s="7">
        <f t="shared" si="5"/>
        <v>0</v>
      </c>
      <c r="G12" s="7" t="str">
        <f>IF(C12="","",'KALKULAČKA 2026'!L23)</f>
        <v>Ne</v>
      </c>
      <c r="H12" s="7" t="str">
        <f>IF(C12="","",IF(G12=$R$1,"",IF(F12&lt;editace!$B$5,editace!$E$2,editace!$E$3)))</f>
        <v/>
      </c>
      <c r="I12">
        <f>IF(G12=$R$2,H12*editace!$B$8,IF(G12=$R$3,H12,0))</f>
        <v>0</v>
      </c>
      <c r="N12" s="7" t="b">
        <f t="shared" si="4"/>
        <v>0</v>
      </c>
      <c r="O12" s="7" t="s">
        <v>34</v>
      </c>
      <c r="P12" s="7">
        <v>10</v>
      </c>
      <c r="S12" s="18" t="str">
        <f>'výpočty kalendář'!O14</f>
        <v>Prosinec</v>
      </c>
    </row>
    <row r="13" spans="1:19" ht="15.75" customHeight="1" x14ac:dyDescent="0.25">
      <c r="A13" s="7">
        <v>5</v>
      </c>
      <c r="B13" s="2">
        <f t="shared" si="6"/>
        <v>46058</v>
      </c>
      <c r="C13" s="1">
        <f t="shared" si="7"/>
        <v>46058</v>
      </c>
      <c r="D13" s="7">
        <f t="shared" si="2"/>
        <v>5</v>
      </c>
      <c r="E13" s="7">
        <f t="shared" si="3"/>
        <v>1</v>
      </c>
      <c r="F13" s="7">
        <f t="shared" si="5"/>
        <v>0</v>
      </c>
      <c r="G13" s="7" t="str">
        <f>IF(C13="","",'KALKULAČKA 2026'!L24)</f>
        <v>Ne</v>
      </c>
      <c r="H13" s="7" t="str">
        <f>IF(C13="","",IF(G13=$R$1,"",IF(F13&lt;editace!$B$5,editace!$E$2,editace!$E$3)))</f>
        <v/>
      </c>
      <c r="I13">
        <f>IF(G13=$R$2,H13*editace!$B$8,IF(G13=$R$3,H13,0))</f>
        <v>0</v>
      </c>
      <c r="N13" s="7" t="b">
        <f t="shared" si="4"/>
        <v>0</v>
      </c>
      <c r="O13" s="7" t="s">
        <v>35</v>
      </c>
      <c r="P13" s="7">
        <v>11</v>
      </c>
    </row>
    <row r="14" spans="1:19" ht="15.75" customHeight="1" x14ac:dyDescent="0.25">
      <c r="A14" s="7">
        <v>6</v>
      </c>
      <c r="B14" s="2">
        <f t="shared" si="6"/>
        <v>46059</v>
      </c>
      <c r="C14" s="1">
        <f t="shared" si="7"/>
        <v>46059</v>
      </c>
      <c r="D14" s="7">
        <f t="shared" si="2"/>
        <v>6</v>
      </c>
      <c r="E14" s="7">
        <f t="shared" si="3"/>
        <v>1</v>
      </c>
      <c r="F14" s="7">
        <f t="shared" si="5"/>
        <v>0</v>
      </c>
      <c r="G14" s="7" t="str">
        <f>IF(C14="","",'KALKULAČKA 2026'!L25)</f>
        <v>Ne</v>
      </c>
      <c r="H14" s="7" t="str">
        <f>IF(C14="","",IF(G14=$R$1,"",IF(F14&lt;editace!$B$5,editace!$E$2,editace!$E$3)))</f>
        <v/>
      </c>
      <c r="I14">
        <f>IF(G14=$R$2,H14*editace!$B$8,IF(G14=$R$3,H14,0))</f>
        <v>0</v>
      </c>
      <c r="N14" s="7" t="b">
        <f t="shared" si="4"/>
        <v>0</v>
      </c>
      <c r="O14" s="7" t="s">
        <v>36</v>
      </c>
      <c r="P14" s="7">
        <v>12</v>
      </c>
    </row>
    <row r="15" spans="1:19" ht="15.75" customHeight="1" x14ac:dyDescent="0.25">
      <c r="A15" s="7">
        <v>7</v>
      </c>
      <c r="B15" s="2">
        <f t="shared" si="6"/>
        <v>46060</v>
      </c>
      <c r="C15" s="1">
        <f t="shared" si="7"/>
        <v>46060</v>
      </c>
      <c r="D15" s="7">
        <f t="shared" si="2"/>
        <v>7</v>
      </c>
      <c r="E15" s="7">
        <f t="shared" si="3"/>
        <v>1</v>
      </c>
      <c r="F15" s="7">
        <f t="shared" si="5"/>
        <v>0</v>
      </c>
      <c r="G15" s="7" t="str">
        <f>IF(C15="","",'KALKULAČKA 2026'!L26)</f>
        <v>Ne</v>
      </c>
      <c r="H15" s="7" t="str">
        <f>IF(C15="","",IF(G15=$R$1,"",IF(F15&lt;editace!$B$5,editace!$E$2,editace!$E$3)))</f>
        <v/>
      </c>
      <c r="I15">
        <f>IF(G15=$R$2,H15*editace!$B$8,IF(G15=$R$3,H15,0))</f>
        <v>0</v>
      </c>
    </row>
    <row r="16" spans="1:19" ht="15.75" customHeight="1" x14ac:dyDescent="0.25">
      <c r="A16" s="7">
        <v>8</v>
      </c>
      <c r="B16" s="2">
        <f t="shared" si="6"/>
        <v>46061</v>
      </c>
      <c r="C16" s="1">
        <f t="shared" si="7"/>
        <v>46061</v>
      </c>
      <c r="D16" s="7">
        <f t="shared" si="2"/>
        <v>1</v>
      </c>
      <c r="E16" s="7">
        <f t="shared" si="3"/>
        <v>1</v>
      </c>
      <c r="F16" s="7">
        <f t="shared" si="5"/>
        <v>0</v>
      </c>
      <c r="G16" s="7" t="str">
        <f>IF(C16="","",'KALKULAČKA 2026'!L27)</f>
        <v>Ne</v>
      </c>
      <c r="H16" s="7" t="str">
        <f>IF(C16="","",IF(G16=$R$1,"",IF(F16&lt;editace!$B$5,editace!$E$2,editace!$E$3)))</f>
        <v/>
      </c>
      <c r="I16">
        <f>IF(G16=$R$2,H16*editace!$B$8,IF(G16=$R$3,H16,0))</f>
        <v>0</v>
      </c>
    </row>
    <row r="17" spans="1:9" ht="15.75" customHeight="1" x14ac:dyDescent="0.25">
      <c r="A17" s="7">
        <v>9</v>
      </c>
      <c r="B17" s="2">
        <f t="shared" si="6"/>
        <v>46062</v>
      </c>
      <c r="C17" s="1">
        <f t="shared" si="7"/>
        <v>46062</v>
      </c>
      <c r="D17" s="7">
        <f t="shared" si="2"/>
        <v>2</v>
      </c>
      <c r="E17" s="7">
        <f t="shared" si="3"/>
        <v>2</v>
      </c>
      <c r="F17" s="7">
        <f t="shared" si="5"/>
        <v>0</v>
      </c>
      <c r="G17" s="7" t="str">
        <f>IF(C17="","",'KALKULAČKA 2026'!L28)</f>
        <v>Ne</v>
      </c>
      <c r="H17" s="7" t="str">
        <f>IF(C17="","",IF(G17=$R$1,"",IF(F17&lt;editace!$B$5,editace!$E$2,editace!$E$3)))</f>
        <v/>
      </c>
      <c r="I17">
        <f>IF(G17=$R$2,H17*editace!$B$8,IF(G17=$R$3,H17,0))</f>
        <v>0</v>
      </c>
    </row>
    <row r="18" spans="1:9" ht="15.75" customHeight="1" x14ac:dyDescent="0.25">
      <c r="A18" s="7">
        <v>10</v>
      </c>
      <c r="B18" s="2">
        <f t="shared" si="6"/>
        <v>46063</v>
      </c>
      <c r="C18" s="1">
        <f t="shared" si="7"/>
        <v>46063</v>
      </c>
      <c r="D18" s="7">
        <f t="shared" si="2"/>
        <v>3</v>
      </c>
      <c r="E18" s="7">
        <f t="shared" si="3"/>
        <v>2</v>
      </c>
      <c r="F18" s="7">
        <f t="shared" si="5"/>
        <v>0</v>
      </c>
      <c r="G18" s="7" t="str">
        <f>IF(C18="","",'KALKULAČKA 2026'!L29)</f>
        <v>Ne</v>
      </c>
      <c r="H18" s="7" t="str">
        <f>IF(C18="","",IF(G18=$R$1,"",IF(F18&lt;editace!$B$5,editace!$E$2,editace!$E$3)))</f>
        <v/>
      </c>
      <c r="I18">
        <f>IF(G18=$R$2,H18*editace!$B$8,IF(G18=$R$3,H18,0))</f>
        <v>0</v>
      </c>
    </row>
    <row r="19" spans="1:9" ht="15.75" customHeight="1" x14ac:dyDescent="0.25">
      <c r="A19" s="7">
        <v>11</v>
      </c>
      <c r="B19" s="2">
        <f t="shared" si="6"/>
        <v>46064</v>
      </c>
      <c r="C19" s="1">
        <f t="shared" si="7"/>
        <v>46064</v>
      </c>
      <c r="D19" s="7">
        <f t="shared" si="2"/>
        <v>4</v>
      </c>
      <c r="E19" s="7">
        <f t="shared" si="3"/>
        <v>2</v>
      </c>
      <c r="F19" s="7">
        <f t="shared" si="5"/>
        <v>0</v>
      </c>
      <c r="G19" s="7" t="str">
        <f>IF(C19="","",'KALKULAČKA 2026'!L30)</f>
        <v>Ne</v>
      </c>
      <c r="H19" s="7" t="str">
        <f>IF(C19="","",IF(G19=$R$1,"",IF(F19&lt;editace!$B$5,editace!$E$2,editace!$E$3)))</f>
        <v/>
      </c>
      <c r="I19">
        <f>IF(G19=$R$2,H19*editace!$B$8,IF(G19=$R$3,H19,0))</f>
        <v>0</v>
      </c>
    </row>
    <row r="20" spans="1:9" ht="15.75" customHeight="1" x14ac:dyDescent="0.25">
      <c r="A20" s="7">
        <v>12</v>
      </c>
      <c r="B20" s="2">
        <f t="shared" si="6"/>
        <v>46065</v>
      </c>
      <c r="C20" s="1">
        <f t="shared" si="7"/>
        <v>46065</v>
      </c>
      <c r="D20" s="7">
        <f t="shared" si="2"/>
        <v>5</v>
      </c>
      <c r="E20" s="7">
        <f t="shared" si="3"/>
        <v>2</v>
      </c>
      <c r="F20" s="7">
        <f t="shared" si="5"/>
        <v>0</v>
      </c>
      <c r="G20" s="7" t="str">
        <f>IF(C20="","",'KALKULAČKA 2026'!L31)</f>
        <v>Ne</v>
      </c>
      <c r="H20" s="7" t="str">
        <f>IF(C20="","",IF(G20=$R$1,"",IF(F20&lt;editace!$B$5,editace!$E$2,editace!$E$3)))</f>
        <v/>
      </c>
      <c r="I20">
        <f>IF(G20=$R$2,H20*editace!$B$8,IF(G20=$R$3,H20,0))</f>
        <v>0</v>
      </c>
    </row>
    <row r="21" spans="1:9" ht="12.5" x14ac:dyDescent="0.25">
      <c r="A21" s="7">
        <v>13</v>
      </c>
      <c r="B21" s="2">
        <f t="shared" si="6"/>
        <v>46066</v>
      </c>
      <c r="C21" s="1">
        <f t="shared" si="7"/>
        <v>46066</v>
      </c>
      <c r="D21" s="7">
        <f t="shared" si="2"/>
        <v>6</v>
      </c>
      <c r="E21" s="7">
        <f t="shared" si="3"/>
        <v>2</v>
      </c>
      <c r="F21" s="7">
        <f t="shared" si="5"/>
        <v>0</v>
      </c>
      <c r="G21" s="7" t="str">
        <f>IF(C21="","",'KALKULAČKA 2026'!L32)</f>
        <v>Ne</v>
      </c>
      <c r="H21" s="7" t="str">
        <f>IF(C21="","",IF(G21=$R$1,"",IF(F21&lt;editace!$B$5,editace!$E$2,editace!$E$3)))</f>
        <v/>
      </c>
      <c r="I21">
        <f>IF(G21=$R$2,H21*editace!$B$8,IF(G21=$R$3,H21,0))</f>
        <v>0</v>
      </c>
    </row>
    <row r="22" spans="1:9" ht="12.5" x14ac:dyDescent="0.25">
      <c r="A22" s="7">
        <v>14</v>
      </c>
      <c r="B22" s="2">
        <f t="shared" si="6"/>
        <v>46067</v>
      </c>
      <c r="C22" s="1">
        <f t="shared" si="7"/>
        <v>46067</v>
      </c>
      <c r="D22" s="7">
        <f t="shared" si="2"/>
        <v>7</v>
      </c>
      <c r="E22" s="7">
        <f t="shared" si="3"/>
        <v>2</v>
      </c>
      <c r="F22" s="7">
        <f t="shared" si="5"/>
        <v>0</v>
      </c>
      <c r="G22" s="7" t="str">
        <f>IF(C22="","",'KALKULAČKA 2026'!L33)</f>
        <v>Ne</v>
      </c>
      <c r="H22" s="7" t="str">
        <f>IF(C22="","",IF(G22=$R$1,"",IF(F22&lt;editace!$B$5,editace!$E$2,editace!$E$3)))</f>
        <v/>
      </c>
      <c r="I22">
        <f>IF(G22=$R$2,H22*editace!$B$8,IF(G22=$R$3,H22,0))</f>
        <v>0</v>
      </c>
    </row>
    <row r="23" spans="1:9" ht="12.5" x14ac:dyDescent="0.25">
      <c r="A23" s="7">
        <v>15</v>
      </c>
      <c r="B23" s="2">
        <f t="shared" si="6"/>
        <v>46068</v>
      </c>
      <c r="C23" s="1">
        <f t="shared" si="7"/>
        <v>46068</v>
      </c>
      <c r="D23" s="7">
        <f t="shared" si="2"/>
        <v>1</v>
      </c>
      <c r="E23" s="7">
        <f t="shared" si="3"/>
        <v>2</v>
      </c>
      <c r="F23" s="7">
        <f t="shared" si="5"/>
        <v>0</v>
      </c>
      <c r="G23" s="7" t="str">
        <f>IF(C23="","",'KALKULAČKA 2026'!L34)</f>
        <v>Ne</v>
      </c>
      <c r="H23" s="7" t="str">
        <f>IF(C23="","",IF(G23=$R$1,"",IF(F23&lt;editace!$B$5,editace!$E$2,editace!$E$3)))</f>
        <v/>
      </c>
      <c r="I23">
        <f>IF(G23=$R$2,H23*editace!$B$8,IF(G23=$R$3,H23,0))</f>
        <v>0</v>
      </c>
    </row>
    <row r="24" spans="1:9" ht="12.5" x14ac:dyDescent="0.25">
      <c r="A24" s="7">
        <v>16</v>
      </c>
      <c r="B24" s="2">
        <f t="shared" si="6"/>
        <v>46069</v>
      </c>
      <c r="C24" s="1">
        <f t="shared" si="7"/>
        <v>46069</v>
      </c>
      <c r="D24" s="7">
        <f t="shared" si="2"/>
        <v>2</v>
      </c>
      <c r="E24" s="7">
        <f t="shared" si="3"/>
        <v>3</v>
      </c>
      <c r="F24" s="7">
        <f t="shared" si="5"/>
        <v>0</v>
      </c>
      <c r="G24" s="7" t="str">
        <f>IF(C24="","",'KALKULAČKA 2026'!L35)</f>
        <v>Ne</v>
      </c>
      <c r="H24" s="7" t="str">
        <f>IF(C24="","",IF(G24=$R$1,"",IF(F24&lt;editace!$B$5,editace!$E$2,editace!$E$3)))</f>
        <v/>
      </c>
      <c r="I24">
        <f>IF(G24=$R$2,H24*editace!$B$8,IF(G24=$R$3,H24,0))</f>
        <v>0</v>
      </c>
    </row>
    <row r="25" spans="1:9" ht="12.5" x14ac:dyDescent="0.25">
      <c r="A25" s="7">
        <v>17</v>
      </c>
      <c r="B25" s="2">
        <f t="shared" si="6"/>
        <v>46070</v>
      </c>
      <c r="C25" s="1">
        <f t="shared" si="7"/>
        <v>46070</v>
      </c>
      <c r="D25" s="7">
        <f t="shared" si="2"/>
        <v>3</v>
      </c>
      <c r="E25" s="7">
        <f t="shared" si="3"/>
        <v>3</v>
      </c>
      <c r="F25" s="7">
        <f t="shared" si="5"/>
        <v>0</v>
      </c>
      <c r="G25" s="7" t="str">
        <f>IF(C25="","",'KALKULAČKA 2026'!L36)</f>
        <v>Ne</v>
      </c>
      <c r="H25" s="7" t="str">
        <f>IF(C25="","",IF(G25=$R$1,"",IF(F25&lt;editace!$B$5,editace!$E$2,editace!$E$3)))</f>
        <v/>
      </c>
      <c r="I25">
        <f>IF(G25=$R$2,H25*editace!$B$8,IF(G25=$R$3,H25,0))</f>
        <v>0</v>
      </c>
    </row>
    <row r="26" spans="1:9" ht="12.5" x14ac:dyDescent="0.25">
      <c r="A26" s="7">
        <v>18</v>
      </c>
      <c r="B26" s="2">
        <f t="shared" si="6"/>
        <v>46071</v>
      </c>
      <c r="C26" s="1">
        <f t="shared" si="7"/>
        <v>46071</v>
      </c>
      <c r="D26" s="7">
        <f t="shared" si="2"/>
        <v>4</v>
      </c>
      <c r="E26" s="7">
        <f t="shared" si="3"/>
        <v>3</v>
      </c>
      <c r="F26" s="7">
        <f t="shared" si="5"/>
        <v>0</v>
      </c>
      <c r="G26" s="7" t="str">
        <f>IF(C26="","",'KALKULAČKA 2026'!L37)</f>
        <v>Ne</v>
      </c>
      <c r="H26" s="7" t="str">
        <f>IF(C26="","",IF(G26=$R$1,"",IF(F26&lt;editace!$B$5,editace!$E$2,editace!$E$3)))</f>
        <v/>
      </c>
      <c r="I26">
        <f>IF(G26=$R$2,H26*editace!$B$8,IF(G26=$R$3,H26,0))</f>
        <v>0</v>
      </c>
    </row>
    <row r="27" spans="1:9" ht="12.5" x14ac:dyDescent="0.25">
      <c r="A27" s="7">
        <v>19</v>
      </c>
      <c r="B27" s="2">
        <f t="shared" si="6"/>
        <v>46072</v>
      </c>
      <c r="C27" s="1">
        <f t="shared" si="7"/>
        <v>46072</v>
      </c>
      <c r="D27" s="7">
        <f t="shared" si="2"/>
        <v>5</v>
      </c>
      <c r="E27" s="7">
        <f t="shared" si="3"/>
        <v>3</v>
      </c>
      <c r="F27" s="7">
        <f t="shared" si="5"/>
        <v>0</v>
      </c>
      <c r="G27" s="7" t="str">
        <f>IF(C27="","",'KALKULAČKA 2026'!L38)</f>
        <v>Ne</v>
      </c>
      <c r="H27" s="7" t="str">
        <f>IF(C27="","",IF(G27=$R$1,"",IF(F27&lt;editace!$B$5,editace!$E$2,editace!$E$3)))</f>
        <v/>
      </c>
      <c r="I27">
        <f>IF(G27=$R$2,H27*editace!$B$8,IF(G27=$R$3,H27,0))</f>
        <v>0</v>
      </c>
    </row>
    <row r="28" spans="1:9" ht="12.5" x14ac:dyDescent="0.25">
      <c r="A28" s="7">
        <v>20</v>
      </c>
      <c r="B28" s="2">
        <f t="shared" si="6"/>
        <v>46073</v>
      </c>
      <c r="C28" s="1">
        <f t="shared" si="7"/>
        <v>46073</v>
      </c>
      <c r="D28" s="7">
        <f t="shared" si="2"/>
        <v>6</v>
      </c>
      <c r="E28" s="7">
        <f t="shared" si="3"/>
        <v>3</v>
      </c>
      <c r="F28" s="7">
        <f t="shared" si="5"/>
        <v>0</v>
      </c>
      <c r="G28" s="7" t="str">
        <f>IF(C28="","",'KALKULAČKA 2026'!L39)</f>
        <v>Ne</v>
      </c>
      <c r="H28" s="7" t="str">
        <f>IF(C28="","",IF(G28=$R$1,"",IF(F28&lt;editace!$B$5,editace!$E$2,editace!$E$3)))</f>
        <v/>
      </c>
      <c r="I28">
        <f>IF(G28=$R$2,H28*editace!$B$8,IF(G28=$R$3,H28,0))</f>
        <v>0</v>
      </c>
    </row>
    <row r="29" spans="1:9" ht="12.5" x14ac:dyDescent="0.25">
      <c r="A29" s="7">
        <v>21</v>
      </c>
      <c r="B29" s="2">
        <f t="shared" si="6"/>
        <v>46074</v>
      </c>
      <c r="C29" s="1">
        <f t="shared" si="7"/>
        <v>46074</v>
      </c>
      <c r="D29" s="7">
        <f t="shared" si="2"/>
        <v>7</v>
      </c>
      <c r="E29" s="7">
        <f t="shared" si="3"/>
        <v>3</v>
      </c>
      <c r="F29" s="7">
        <f t="shared" si="5"/>
        <v>0</v>
      </c>
      <c r="G29" s="7" t="str">
        <f>IF(C29="","",'KALKULAČKA 2026'!L40)</f>
        <v>Ne</v>
      </c>
      <c r="H29" s="7" t="str">
        <f>IF(C29="","",IF(G29=$R$1,"",IF(F29&lt;editace!$B$5,editace!$E$2,editace!$E$3)))</f>
        <v/>
      </c>
      <c r="I29">
        <f>IF(G29=$R$2,H29*editace!$B$8,IF(G29=$R$3,H29,0))</f>
        <v>0</v>
      </c>
    </row>
    <row r="30" spans="1:9" ht="12.5" x14ac:dyDescent="0.25">
      <c r="A30" s="7">
        <v>22</v>
      </c>
      <c r="B30" s="2">
        <f t="shared" si="6"/>
        <v>46075</v>
      </c>
      <c r="C30" s="1">
        <f t="shared" si="7"/>
        <v>46075</v>
      </c>
      <c r="D30" s="7">
        <f t="shared" si="2"/>
        <v>1</v>
      </c>
      <c r="E30" s="7">
        <f t="shared" si="3"/>
        <v>3</v>
      </c>
      <c r="F30" s="7">
        <f t="shared" si="5"/>
        <v>0</v>
      </c>
      <c r="G30" s="7" t="str">
        <f>IF(C30="","",'KALKULAČKA 2026'!L41)</f>
        <v>Ne</v>
      </c>
      <c r="H30" s="7" t="str">
        <f>IF(C30="","",IF(G30=$R$1,"",IF(F30&lt;editace!$B$5,editace!$E$2,editace!$E$3)))</f>
        <v/>
      </c>
      <c r="I30">
        <f>IF(G30=$R$2,H30*editace!$B$8,IF(G30=$R$3,H30,0))</f>
        <v>0</v>
      </c>
    </row>
    <row r="31" spans="1:9" ht="12.5" x14ac:dyDescent="0.25">
      <c r="A31" s="7">
        <v>23</v>
      </c>
      <c r="B31" s="2">
        <f t="shared" si="6"/>
        <v>46076</v>
      </c>
      <c r="C31" s="1">
        <f t="shared" si="7"/>
        <v>46076</v>
      </c>
      <c r="D31" s="7">
        <f t="shared" si="2"/>
        <v>2</v>
      </c>
      <c r="E31" s="7">
        <f t="shared" si="3"/>
        <v>4</v>
      </c>
      <c r="F31" s="7">
        <f t="shared" si="5"/>
        <v>0</v>
      </c>
      <c r="G31" s="7" t="str">
        <f>IF(C31="","",'KALKULAČKA 2026'!L42)</f>
        <v>Ne</v>
      </c>
      <c r="H31" s="7" t="str">
        <f>IF(C31="","",IF(G31=$R$1,"",IF(F31&lt;editace!$B$5,editace!$E$2,editace!$E$3)))</f>
        <v/>
      </c>
      <c r="I31">
        <f>IF(G31=$R$2,H31*editace!$B$8,IF(G31=$R$3,H31,0))</f>
        <v>0</v>
      </c>
    </row>
    <row r="32" spans="1:9" ht="12.5" x14ac:dyDescent="0.25">
      <c r="A32" s="7">
        <v>24</v>
      </c>
      <c r="B32" s="2">
        <f t="shared" si="6"/>
        <v>46077</v>
      </c>
      <c r="C32" s="1">
        <f t="shared" si="7"/>
        <v>46077</v>
      </c>
      <c r="D32" s="7">
        <f t="shared" si="2"/>
        <v>3</v>
      </c>
      <c r="E32" s="7">
        <f t="shared" si="3"/>
        <v>4</v>
      </c>
      <c r="F32" s="7">
        <f t="shared" si="5"/>
        <v>0</v>
      </c>
      <c r="G32" s="7" t="str">
        <f>IF(C32="","",'KALKULAČKA 2026'!L43)</f>
        <v>Ne</v>
      </c>
      <c r="H32" s="7" t="str">
        <f>IF(C32="","",IF(G32=$R$1,"",IF(F32&lt;editace!$B$5,editace!$E$2,editace!$E$3)))</f>
        <v/>
      </c>
      <c r="I32">
        <f>IF(G32=$R$2,H32*editace!$B$8,IF(G32=$R$3,H32,0))</f>
        <v>0</v>
      </c>
    </row>
    <row r="33" spans="1:9" ht="12.5" x14ac:dyDescent="0.25">
      <c r="A33" s="7">
        <v>25</v>
      </c>
      <c r="B33" s="2">
        <f t="shared" si="6"/>
        <v>46078</v>
      </c>
      <c r="C33" s="1">
        <f t="shared" si="7"/>
        <v>46078</v>
      </c>
      <c r="D33" s="7">
        <f t="shared" si="2"/>
        <v>4</v>
      </c>
      <c r="E33" s="7">
        <f t="shared" si="3"/>
        <v>4</v>
      </c>
      <c r="F33" s="7">
        <f t="shared" si="5"/>
        <v>0</v>
      </c>
      <c r="G33" s="7" t="str">
        <f>IF(C33="","",'KALKULAČKA 2026'!L44)</f>
        <v>Ne</v>
      </c>
      <c r="H33" s="7" t="str">
        <f>IF(C33="","",IF(G33=$R$1,"",IF(F33&lt;editace!$B$5,editace!$E$2,editace!$E$3)))</f>
        <v/>
      </c>
      <c r="I33">
        <f>IF(G33=$R$2,H33*editace!$B$8,IF(G33=$R$3,H33,0))</f>
        <v>0</v>
      </c>
    </row>
    <row r="34" spans="1:9" ht="12.5" x14ac:dyDescent="0.25">
      <c r="A34" s="7">
        <v>26</v>
      </c>
      <c r="B34" s="2">
        <f t="shared" si="6"/>
        <v>46079</v>
      </c>
      <c r="C34" s="1">
        <f t="shared" si="7"/>
        <v>46079</v>
      </c>
      <c r="D34" s="7">
        <f t="shared" si="2"/>
        <v>5</v>
      </c>
      <c r="E34" s="7">
        <f t="shared" si="3"/>
        <v>4</v>
      </c>
      <c r="F34" s="7">
        <f t="shared" si="5"/>
        <v>0</v>
      </c>
      <c r="G34" s="7" t="str">
        <f>IF(C34="","",'KALKULAČKA 2026'!L45)</f>
        <v>Ne</v>
      </c>
      <c r="H34" s="7" t="str">
        <f>IF(C34="","",IF(G34=$R$1,"",IF(F34&lt;editace!$B$5,editace!$E$2,editace!$E$3)))</f>
        <v/>
      </c>
      <c r="I34">
        <f>IF(G34=$R$2,H34*editace!$B$8,IF(G34=$R$3,H34,0))</f>
        <v>0</v>
      </c>
    </row>
    <row r="35" spans="1:9" ht="12.5" x14ac:dyDescent="0.25">
      <c r="A35" s="7">
        <v>27</v>
      </c>
      <c r="B35" s="2">
        <f t="shared" si="6"/>
        <v>46080</v>
      </c>
      <c r="C35" s="1">
        <f t="shared" si="7"/>
        <v>46080</v>
      </c>
      <c r="D35" s="7">
        <f t="shared" si="2"/>
        <v>6</v>
      </c>
      <c r="E35" s="7">
        <f t="shared" si="3"/>
        <v>4</v>
      </c>
      <c r="F35" s="7">
        <f t="shared" si="5"/>
        <v>0</v>
      </c>
      <c r="G35" s="7" t="str">
        <f>IF(C35="","",'KALKULAČKA 2026'!L46)</f>
        <v>Ne</v>
      </c>
      <c r="H35" s="7" t="str">
        <f>IF(C35="","",IF(G35=$R$1,"",IF(F35&lt;editace!$B$5,editace!$E$2,editace!$E$3)))</f>
        <v/>
      </c>
      <c r="I35">
        <f>IF(G35=$R$2,H35*editace!$B$8,IF(G35=$R$3,H35,0))</f>
        <v>0</v>
      </c>
    </row>
    <row r="36" spans="1:9" ht="12.5" x14ac:dyDescent="0.25">
      <c r="A36" s="7">
        <v>28</v>
      </c>
      <c r="B36" s="2">
        <f t="shared" si="6"/>
        <v>46081</v>
      </c>
      <c r="C36" s="1">
        <f t="shared" si="7"/>
        <v>46081</v>
      </c>
      <c r="D36" s="7">
        <f t="shared" si="2"/>
        <v>7</v>
      </c>
      <c r="E36" s="7">
        <f t="shared" si="3"/>
        <v>4</v>
      </c>
      <c r="F36" s="7">
        <f t="shared" si="5"/>
        <v>0</v>
      </c>
      <c r="G36" s="7" t="str">
        <f>IF(C36="","",'KALKULAČKA 2026'!L47)</f>
        <v>Ne</v>
      </c>
      <c r="H36" s="7" t="str">
        <f>IF(C36="","",IF(G36=$R$1,"",IF(F36&lt;editace!$B$5,editace!$E$2,editace!$E$3)))</f>
        <v/>
      </c>
      <c r="I36">
        <f>IF(G36=$R$2,H36*editace!$B$8,IF(G36=$R$3,H36,0))</f>
        <v>0</v>
      </c>
    </row>
    <row r="37" spans="1:9" ht="12.5" x14ac:dyDescent="0.25">
      <c r="A37" s="7">
        <v>29</v>
      </c>
      <c r="B37" s="2">
        <f t="shared" si="6"/>
        <v>46082</v>
      </c>
      <c r="C37" s="1" t="str">
        <f t="shared" si="7"/>
        <v/>
      </c>
      <c r="D37" s="7" t="str">
        <f t="shared" si="2"/>
        <v/>
      </c>
      <c r="E37" s="7">
        <f t="shared" si="3"/>
        <v>4</v>
      </c>
      <c r="F37" s="7">
        <f t="shared" si="5"/>
        <v>0</v>
      </c>
      <c r="G37" s="7" t="str">
        <f>IF(C37="","",'KALKULAČKA 2026'!L48)</f>
        <v/>
      </c>
      <c r="H37" s="7" t="str">
        <f>IF(C37="","",IF(G37=$R$1,"",IF(F37&lt;editace!$B$5,editace!$E$2,editace!$E$3)))</f>
        <v/>
      </c>
      <c r="I37">
        <f>IF(G37=$R$2,H37*editace!$B$8,IF(G37=$R$3,H37,0))</f>
        <v>0</v>
      </c>
    </row>
    <row r="38" spans="1:9" ht="12.5" x14ac:dyDescent="0.25">
      <c r="A38" s="7">
        <v>30</v>
      </c>
      <c r="B38" s="2">
        <f t="shared" si="6"/>
        <v>46083</v>
      </c>
      <c r="C38" s="1" t="str">
        <f t="shared" si="7"/>
        <v/>
      </c>
      <c r="D38" s="7" t="str">
        <f t="shared" si="2"/>
        <v/>
      </c>
      <c r="E38" s="7">
        <f t="shared" si="3"/>
        <v>4</v>
      </c>
      <c r="F38" s="7">
        <f t="shared" si="5"/>
        <v>0</v>
      </c>
      <c r="G38" s="7" t="str">
        <f>IF(C38="","",'KALKULAČKA 2026'!L49)</f>
        <v/>
      </c>
      <c r="H38" s="7" t="str">
        <f>IF(C38="","",IF(G38=$R$1,"",IF(F38&lt;editace!$B$5,editace!$E$2,editace!$E$3)))</f>
        <v/>
      </c>
      <c r="I38">
        <f>IF(G38=$R$2,H38*editace!$B$8,IF(G38=$R$3,H38,0))</f>
        <v>0</v>
      </c>
    </row>
    <row r="39" spans="1:9" ht="13" thickBot="1" x14ac:dyDescent="0.3">
      <c r="A39" s="4">
        <v>31</v>
      </c>
      <c r="B39" s="5">
        <f t="shared" si="6"/>
        <v>46084</v>
      </c>
      <c r="C39" s="6" t="str">
        <f t="shared" si="7"/>
        <v/>
      </c>
      <c r="D39" s="4" t="str">
        <f t="shared" si="2"/>
        <v/>
      </c>
      <c r="E39" s="4">
        <f t="shared" si="3"/>
        <v>4</v>
      </c>
      <c r="F39" s="31">
        <f t="shared" si="5"/>
        <v>0</v>
      </c>
      <c r="G39" s="31" t="str">
        <f>IF(C39="","",'KALKULAČKA 2026'!L50)</f>
        <v/>
      </c>
      <c r="H39" s="31" t="str">
        <f>IF(C39="","",IF(G39=$R$1,"",IF(F39&lt;editace!$B$5,editace!$E$2,editace!$E$3)))</f>
        <v/>
      </c>
      <c r="I39" s="23">
        <f>IF(G39=$R$2,H39*editace!$B$8,IF(G39=$R$3,H39,0))</f>
        <v>0</v>
      </c>
    </row>
    <row r="40" spans="1:9" ht="13" thickTop="1" x14ac:dyDescent="0.25">
      <c r="A40" s="8">
        <v>1</v>
      </c>
      <c r="B40" s="9">
        <f>IF(C37="",B36+1,IF(C38="",B37+1,IF(C39="",B38+1,B39+1)))</f>
        <v>46082</v>
      </c>
      <c r="C40" s="10">
        <f t="shared" ref="C40:C45" si="8">IF(A40&gt;$L$10,"",B40)</f>
        <v>46082</v>
      </c>
      <c r="D40" s="8">
        <f>WEEKDAY(B40)</f>
        <v>1</v>
      </c>
      <c r="E40" s="8">
        <f t="shared" si="3"/>
        <v>4</v>
      </c>
      <c r="F40" s="7">
        <f t="shared" si="5"/>
        <v>0</v>
      </c>
      <c r="G40" s="7" t="str">
        <f>IF(C40="","",'KALKULAČKA 2026'!L51)</f>
        <v>Ne</v>
      </c>
      <c r="H40" s="7"/>
    </row>
    <row r="41" spans="1:9" ht="12.5" x14ac:dyDescent="0.25">
      <c r="A41" s="7">
        <v>2</v>
      </c>
      <c r="B41" s="2">
        <f t="shared" ref="B41:B45" si="9">B40+1</f>
        <v>46083</v>
      </c>
      <c r="C41" s="1" t="str">
        <f t="shared" si="8"/>
        <v/>
      </c>
      <c r="D41" s="7" t="str">
        <f t="shared" ref="D41:D45" si="10">IF(C41="","",WEEKDAY(C41))</f>
        <v/>
      </c>
      <c r="E41" s="7">
        <f t="shared" si="3"/>
        <v>5</v>
      </c>
      <c r="F41" s="7">
        <f t="shared" si="5"/>
        <v>0</v>
      </c>
      <c r="G41" s="7" t="str">
        <f>IF(C41="","",'KALKULAČKA 2026'!L52)</f>
        <v/>
      </c>
    </row>
    <row r="42" spans="1:9" ht="12.5" x14ac:dyDescent="0.25">
      <c r="A42" s="7">
        <v>3</v>
      </c>
      <c r="B42" s="2">
        <f t="shared" si="9"/>
        <v>46084</v>
      </c>
      <c r="C42" s="1" t="str">
        <f t="shared" si="8"/>
        <v/>
      </c>
      <c r="D42" s="7" t="str">
        <f t="shared" si="10"/>
        <v/>
      </c>
      <c r="E42" s="7">
        <f t="shared" si="3"/>
        <v>5</v>
      </c>
      <c r="F42" s="7">
        <f t="shared" si="5"/>
        <v>0</v>
      </c>
      <c r="G42" s="7" t="str">
        <f>IF(C42="","",'KALKULAČKA 2026'!L53)</f>
        <v/>
      </c>
    </row>
    <row r="43" spans="1:9" ht="12.5" x14ac:dyDescent="0.25">
      <c r="A43" s="7">
        <v>4</v>
      </c>
      <c r="B43" s="2">
        <f t="shared" si="9"/>
        <v>46085</v>
      </c>
      <c r="C43" s="1" t="str">
        <f t="shared" si="8"/>
        <v/>
      </c>
      <c r="D43" s="7" t="str">
        <f t="shared" si="10"/>
        <v/>
      </c>
      <c r="E43" s="7">
        <f t="shared" si="3"/>
        <v>5</v>
      </c>
      <c r="F43" s="7">
        <f t="shared" si="5"/>
        <v>0</v>
      </c>
      <c r="G43" s="7" t="str">
        <f>IF(C43="","",'KALKULAČKA 2026'!L54)</f>
        <v/>
      </c>
    </row>
    <row r="44" spans="1:9" ht="12.5" x14ac:dyDescent="0.25">
      <c r="A44" s="7">
        <v>5</v>
      </c>
      <c r="B44" s="2">
        <f t="shared" si="9"/>
        <v>46086</v>
      </c>
      <c r="C44" s="1" t="str">
        <f t="shared" si="8"/>
        <v/>
      </c>
      <c r="D44" s="7" t="str">
        <f t="shared" si="10"/>
        <v/>
      </c>
      <c r="E44" s="7">
        <f t="shared" si="3"/>
        <v>5</v>
      </c>
      <c r="F44" s="7">
        <f t="shared" si="5"/>
        <v>0</v>
      </c>
      <c r="G44" s="7" t="str">
        <f>IF(C44="","",'KALKULAČKA 2026'!L55)</f>
        <v/>
      </c>
    </row>
    <row r="45" spans="1:9" ht="12.5" x14ac:dyDescent="0.25">
      <c r="A45" s="7">
        <v>6</v>
      </c>
      <c r="B45" s="2">
        <f t="shared" si="9"/>
        <v>46087</v>
      </c>
      <c r="C45" s="1" t="str">
        <f t="shared" si="8"/>
        <v/>
      </c>
      <c r="D45" s="7" t="str">
        <f t="shared" si="10"/>
        <v/>
      </c>
      <c r="E45" s="7">
        <f t="shared" si="3"/>
        <v>5</v>
      </c>
      <c r="F45" s="7">
        <f t="shared" si="5"/>
        <v>0</v>
      </c>
      <c r="G45" s="7" t="str">
        <f>IF(C45="","",'KALKULAČKA 2026'!L56)</f>
        <v/>
      </c>
    </row>
    <row r="46" spans="1:9" ht="12.5" x14ac:dyDescent="0.25">
      <c r="C46" s="1"/>
    </row>
    <row r="47" spans="1:9" ht="12.5" x14ac:dyDescent="0.25">
      <c r="C47" s="1"/>
    </row>
    <row r="48" spans="1:9" ht="12.5" x14ac:dyDescent="0.25">
      <c r="C48" s="1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outlinePr summaryBelow="0" summaryRight="0"/>
  </sheetPr>
  <dimension ref="A1:M47"/>
  <sheetViews>
    <sheetView topLeftCell="E1" workbookViewId="0">
      <selection activeCell="G17" sqref="G17"/>
    </sheetView>
  </sheetViews>
  <sheetFormatPr defaultColWidth="12.54296875" defaultRowHeight="15.75" customHeight="1" x14ac:dyDescent="0.25"/>
  <cols>
    <col min="1" max="1" width="16.54296875" customWidth="1"/>
    <col min="5" max="5" width="16.54296875" customWidth="1"/>
    <col min="6" max="6" width="22.54296875" bestFit="1" customWidth="1"/>
    <col min="7" max="7" width="15.1796875" customWidth="1"/>
    <col min="13" max="13" width="15.54296875" bestFit="1" customWidth="1"/>
  </cols>
  <sheetData>
    <row r="1" spans="1:13" ht="15.75" customHeight="1" thickBot="1" x14ac:dyDescent="0.3">
      <c r="A1" s="7"/>
      <c r="C1" s="7" t="s">
        <v>37</v>
      </c>
      <c r="F1" s="145" t="s">
        <v>38</v>
      </c>
      <c r="G1" s="146"/>
      <c r="I1" s="7" t="b">
        <f t="shared" ref="I1:I12" si="0">$G$2=J1</f>
        <v>0</v>
      </c>
      <c r="J1" s="7" t="s">
        <v>19</v>
      </c>
      <c r="K1" s="7">
        <v>1</v>
      </c>
      <c r="M1" s="19" t="s">
        <v>2</v>
      </c>
    </row>
    <row r="2" spans="1:13" ht="15.75" customHeight="1" x14ac:dyDescent="0.25">
      <c r="A2" s="7">
        <v>1</v>
      </c>
      <c r="B2" s="2">
        <f t="shared" ref="B2:B32" si="1">DATE($G$4,$G$3,$A2)</f>
        <v>46054</v>
      </c>
      <c r="C2" s="1">
        <f>IF(MONTH(B2)&gt;'výpočty pravidelná'!$G$3,"",B2)</f>
        <v>46054</v>
      </c>
      <c r="D2" s="7">
        <f t="shared" ref="D2:D32" si="2">IF(C2="","",WEEKDAY(C2))</f>
        <v>1</v>
      </c>
      <c r="E2" s="7"/>
      <c r="F2" s="11" t="s">
        <v>22</v>
      </c>
      <c r="G2" s="12" t="str">
        <f>'KALKULAČKA 2026'!E6</f>
        <v>Únor</v>
      </c>
      <c r="I2" s="7" t="b">
        <f t="shared" si="0"/>
        <v>1</v>
      </c>
      <c r="J2" s="7" t="s">
        <v>21</v>
      </c>
      <c r="K2" s="7">
        <v>2</v>
      </c>
      <c r="M2" t="str">
        <f>CONCATENATE(editace!$B6," - ",editace!B7," hodin")</f>
        <v>3 - 5 hodin</v>
      </c>
    </row>
    <row r="3" spans="1:13" ht="15.75" customHeight="1" x14ac:dyDescent="0.25">
      <c r="A3" s="7">
        <v>2</v>
      </c>
      <c r="B3" s="2">
        <f t="shared" si="1"/>
        <v>46055</v>
      </c>
      <c r="C3" s="1">
        <f>IF(MONTH(B3)&gt;'výpočty pravidelná'!$G$3,"",B3)</f>
        <v>46055</v>
      </c>
      <c r="D3" s="7">
        <f t="shared" si="2"/>
        <v>2</v>
      </c>
      <c r="E3" s="7"/>
      <c r="F3" s="13" t="s">
        <v>24</v>
      </c>
      <c r="G3" s="14">
        <f>SUMIF(I1:I12,TRUE,K1:K12)</f>
        <v>2</v>
      </c>
      <c r="I3" s="7" t="b">
        <f t="shared" si="0"/>
        <v>0</v>
      </c>
      <c r="J3" s="7" t="s">
        <v>23</v>
      </c>
      <c r="K3" s="7">
        <v>3</v>
      </c>
      <c r="M3" t="str">
        <f>CONCATENATE(editace!$B7," a více hodin.")</f>
        <v>5 a více hodin.</v>
      </c>
    </row>
    <row r="4" spans="1:13" ht="15.75" customHeight="1" x14ac:dyDescent="0.25">
      <c r="A4" s="7">
        <v>3</v>
      </c>
      <c r="B4" s="2">
        <f t="shared" si="1"/>
        <v>46056</v>
      </c>
      <c r="C4" s="1">
        <f>IF(MONTH(B4)&gt;'výpočty pravidelná'!$G$3,"",B4)</f>
        <v>46056</v>
      </c>
      <c r="D4" s="7">
        <f t="shared" si="2"/>
        <v>3</v>
      </c>
      <c r="E4" s="7"/>
      <c r="F4" s="13" t="s">
        <v>20</v>
      </c>
      <c r="G4" s="14">
        <f>'KALKULAČKA 2026'!E7</f>
        <v>2026</v>
      </c>
      <c r="I4" s="7" t="b">
        <f t="shared" si="0"/>
        <v>0</v>
      </c>
      <c r="J4" s="7" t="s">
        <v>25</v>
      </c>
      <c r="K4" s="7">
        <v>4</v>
      </c>
    </row>
    <row r="5" spans="1:13" ht="15.75" customHeight="1" x14ac:dyDescent="0.25">
      <c r="A5" s="7">
        <v>4</v>
      </c>
      <c r="B5" s="2">
        <f t="shared" si="1"/>
        <v>46057</v>
      </c>
      <c r="C5" s="1">
        <f>IF(MONTH(B5)&gt;'výpočty pravidelná'!$G$3,"",B5)</f>
        <v>46057</v>
      </c>
      <c r="D5" s="7">
        <f t="shared" si="2"/>
        <v>4</v>
      </c>
      <c r="E5" s="7"/>
      <c r="F5" s="15" t="s">
        <v>39</v>
      </c>
      <c r="G5" s="16">
        <f>COUNTIF('KALKULAČKA 2026'!E14:E20,M2)+COUNTIF('KALKULAČKA 2026'!E14:E20,M3)</f>
        <v>0</v>
      </c>
      <c r="I5" s="7" t="b">
        <f t="shared" si="0"/>
        <v>0</v>
      </c>
      <c r="J5" s="7" t="s">
        <v>0</v>
      </c>
      <c r="K5" s="7">
        <v>5</v>
      </c>
    </row>
    <row r="6" spans="1:13" ht="15.75" customHeight="1" x14ac:dyDescent="0.25">
      <c r="A6" s="7">
        <v>5</v>
      </c>
      <c r="B6" s="2">
        <f t="shared" si="1"/>
        <v>46058</v>
      </c>
      <c r="C6" s="1">
        <f>IF(MONTH(B6)&gt;'výpočty pravidelná'!$G$3,"",B6)</f>
        <v>46058</v>
      </c>
      <c r="D6" s="7">
        <f t="shared" si="2"/>
        <v>5</v>
      </c>
      <c r="E6" s="7"/>
      <c r="I6" s="7" t="b">
        <f t="shared" si="0"/>
        <v>0</v>
      </c>
      <c r="J6" s="7" t="s">
        <v>28</v>
      </c>
      <c r="K6" s="7">
        <v>6</v>
      </c>
    </row>
    <row r="7" spans="1:13" ht="15.75" customHeight="1" thickBot="1" x14ac:dyDescent="0.3">
      <c r="A7" s="7">
        <v>6</v>
      </c>
      <c r="B7" s="2">
        <f t="shared" si="1"/>
        <v>46059</v>
      </c>
      <c r="C7" s="1">
        <f>IF(MONTH(B7)&gt;'výpočty pravidelná'!$G$3,"",B7)</f>
        <v>46059</v>
      </c>
      <c r="D7" s="7">
        <f t="shared" si="2"/>
        <v>6</v>
      </c>
      <c r="E7" s="7"/>
      <c r="F7" s="147" t="s">
        <v>40</v>
      </c>
      <c r="G7" s="146"/>
      <c r="H7" s="20"/>
      <c r="I7" s="7" t="b">
        <f t="shared" si="0"/>
        <v>0</v>
      </c>
      <c r="J7" s="7" t="s">
        <v>9</v>
      </c>
      <c r="K7" s="7">
        <v>7</v>
      </c>
    </row>
    <row r="8" spans="1:13" ht="15.75" customHeight="1" x14ac:dyDescent="0.25">
      <c r="A8" s="7">
        <v>7</v>
      </c>
      <c r="B8" s="2">
        <f t="shared" si="1"/>
        <v>46060</v>
      </c>
      <c r="C8" s="1">
        <f>IF(MONTH(B8)&gt;'výpočty pravidelná'!$G$3,"",B8)</f>
        <v>46060</v>
      </c>
      <c r="D8" s="7">
        <f t="shared" si="2"/>
        <v>7</v>
      </c>
      <c r="F8" s="24" t="s">
        <v>1</v>
      </c>
      <c r="G8" s="25">
        <f t="shared" ref="G8:G14" si="3">COUNTIF(D$2:D$32,J14)</f>
        <v>4</v>
      </c>
      <c r="H8" s="26">
        <f>IF('KALKULAČKA 2026'!E14=$M$2,G8*editace!$B$8,IF('KALKULAČKA 2026'!E14=$M$3,'výpočty pravidelná'!G8,0))</f>
        <v>0</v>
      </c>
      <c r="I8" s="7" t="b">
        <f t="shared" si="0"/>
        <v>0</v>
      </c>
      <c r="J8" s="7" t="s">
        <v>31</v>
      </c>
      <c r="K8" s="7">
        <v>8</v>
      </c>
    </row>
    <row r="9" spans="1:13" ht="15.75" customHeight="1" x14ac:dyDescent="0.25">
      <c r="A9" s="7">
        <v>8</v>
      </c>
      <c r="B9" s="2">
        <f t="shared" si="1"/>
        <v>46061</v>
      </c>
      <c r="C9" s="1">
        <f>IF(MONTH(B9)&gt;'výpočty pravidelná'!$G$3,"",B9)</f>
        <v>46061</v>
      </c>
      <c r="D9" s="7">
        <f t="shared" si="2"/>
        <v>1</v>
      </c>
      <c r="F9" s="27" t="s">
        <v>3</v>
      </c>
      <c r="G9" s="7">
        <f t="shared" si="3"/>
        <v>4</v>
      </c>
      <c r="H9" s="21">
        <f>IF('KALKULAČKA 2026'!E15=$M$2,G9*editace!$B$8,IF('KALKULAČKA 2026'!E15=$M$3,'výpočty pravidelná'!G9,0))</f>
        <v>0</v>
      </c>
      <c r="I9" s="7" t="b">
        <f t="shared" si="0"/>
        <v>0</v>
      </c>
      <c r="J9" s="7" t="s">
        <v>33</v>
      </c>
      <c r="K9" s="7">
        <v>9</v>
      </c>
    </row>
    <row r="10" spans="1:13" ht="15.75" customHeight="1" x14ac:dyDescent="0.25">
      <c r="A10" s="7">
        <v>9</v>
      </c>
      <c r="B10" s="2">
        <f t="shared" si="1"/>
        <v>46062</v>
      </c>
      <c r="C10" s="1">
        <f>IF(MONTH(B10)&gt;'výpočty pravidelná'!$G$3,"",B10)</f>
        <v>46062</v>
      </c>
      <c r="D10" s="7">
        <f t="shared" si="2"/>
        <v>2</v>
      </c>
      <c r="F10" s="27" t="s">
        <v>4</v>
      </c>
      <c r="G10" s="7">
        <f t="shared" si="3"/>
        <v>4</v>
      </c>
      <c r="H10" s="21">
        <f>IF('KALKULAČKA 2026'!E16=$M$2,G10*editace!$B$8,IF('KALKULAČKA 2026'!E16=$M$3,'výpočty pravidelná'!G10,0))</f>
        <v>0</v>
      </c>
      <c r="I10" s="7" t="b">
        <f t="shared" si="0"/>
        <v>0</v>
      </c>
      <c r="J10" s="7" t="s">
        <v>34</v>
      </c>
      <c r="K10" s="7">
        <v>10</v>
      </c>
    </row>
    <row r="11" spans="1:13" ht="15.75" customHeight="1" x14ac:dyDescent="0.25">
      <c r="A11" s="7">
        <v>10</v>
      </c>
      <c r="B11" s="2">
        <f t="shared" si="1"/>
        <v>46063</v>
      </c>
      <c r="C11" s="1">
        <f>IF(MONTH(B11)&gt;'výpočty pravidelná'!$G$3,"",B11)</f>
        <v>46063</v>
      </c>
      <c r="D11" s="7">
        <f t="shared" si="2"/>
        <v>3</v>
      </c>
      <c r="F11" s="27" t="s">
        <v>5</v>
      </c>
      <c r="G11" s="7">
        <f t="shared" si="3"/>
        <v>4</v>
      </c>
      <c r="H11" s="21">
        <f>IF('KALKULAČKA 2026'!E17=$M$2,G11*editace!$B$8,IF('KALKULAČKA 2026'!E17=$M$3,'výpočty pravidelná'!G11,0))</f>
        <v>0</v>
      </c>
      <c r="I11" s="7" t="b">
        <f t="shared" si="0"/>
        <v>0</v>
      </c>
      <c r="J11" s="7" t="s">
        <v>35</v>
      </c>
      <c r="K11" s="7">
        <v>11</v>
      </c>
    </row>
    <row r="12" spans="1:13" ht="15.75" customHeight="1" x14ac:dyDescent="0.25">
      <c r="A12" s="7">
        <v>11</v>
      </c>
      <c r="B12" s="2">
        <f t="shared" si="1"/>
        <v>46064</v>
      </c>
      <c r="C12" s="1">
        <f>IF(MONTH(B12)&gt;'výpočty pravidelná'!$G$3,"",B12)</f>
        <v>46064</v>
      </c>
      <c r="D12" s="7">
        <f t="shared" si="2"/>
        <v>4</v>
      </c>
      <c r="F12" s="27" t="s">
        <v>6</v>
      </c>
      <c r="G12" s="7">
        <f t="shared" si="3"/>
        <v>4</v>
      </c>
      <c r="H12" s="21">
        <f>IF('KALKULAČKA 2026'!E18=$M$2,G12*editace!$B$8,IF('KALKULAČKA 2026'!E18=$M$3,'výpočty pravidelná'!G12,0))</f>
        <v>0</v>
      </c>
      <c r="I12" s="7" t="b">
        <f t="shared" si="0"/>
        <v>0</v>
      </c>
      <c r="J12" s="7" t="s">
        <v>36</v>
      </c>
      <c r="K12" s="7">
        <v>12</v>
      </c>
    </row>
    <row r="13" spans="1:13" ht="15.75" customHeight="1" x14ac:dyDescent="0.25">
      <c r="A13" s="7">
        <v>12</v>
      </c>
      <c r="B13" s="2">
        <f t="shared" si="1"/>
        <v>46065</v>
      </c>
      <c r="C13" s="1">
        <f>IF(MONTH(B13)&gt;'výpočty pravidelná'!$G$3,"",B13)</f>
        <v>46065</v>
      </c>
      <c r="D13" s="7">
        <f t="shared" si="2"/>
        <v>5</v>
      </c>
      <c r="F13" s="27" t="s">
        <v>7</v>
      </c>
      <c r="G13" s="7">
        <f t="shared" si="3"/>
        <v>4</v>
      </c>
      <c r="H13" s="21">
        <f>IF('KALKULAČKA 2026'!E19=$M$2,G13*editace!$B$8,IF('KALKULAČKA 2026'!E19=$M$3,'výpočty pravidelná'!G13,0))</f>
        <v>0</v>
      </c>
    </row>
    <row r="14" spans="1:13" ht="15.75" customHeight="1" thickBot="1" x14ac:dyDescent="0.3">
      <c r="A14" s="7">
        <v>13</v>
      </c>
      <c r="B14" s="2">
        <f t="shared" si="1"/>
        <v>46066</v>
      </c>
      <c r="C14" s="1">
        <f>IF(MONTH(B14)&gt;'výpočty pravidelná'!$G$3,"",B14)</f>
        <v>46066</v>
      </c>
      <c r="D14" s="7">
        <f t="shared" si="2"/>
        <v>6</v>
      </c>
      <c r="F14" s="28" t="s">
        <v>8</v>
      </c>
      <c r="G14" s="29">
        <f t="shared" si="3"/>
        <v>4</v>
      </c>
      <c r="H14" s="22">
        <f>IF('KALKULAČKA 2026'!E20=$M$2,G14*editace!$B$8,IF('KALKULAČKA 2026'!E20=$M$3,'výpočty pravidelná'!G14,0))</f>
        <v>0</v>
      </c>
      <c r="I14" s="1">
        <v>2</v>
      </c>
      <c r="J14" s="7">
        <f t="shared" ref="J14:J20" si="4">IF(I14="","",WEEKDAY(I14))</f>
        <v>2</v>
      </c>
    </row>
    <row r="15" spans="1:13" ht="15.75" customHeight="1" x14ac:dyDescent="0.25">
      <c r="A15" s="7">
        <v>14</v>
      </c>
      <c r="B15" s="2">
        <f t="shared" si="1"/>
        <v>46067</v>
      </c>
      <c r="C15" s="1">
        <f>IF(MONTH(B15)&gt;'výpočty pravidelná'!$G$3,"",B15)</f>
        <v>46067</v>
      </c>
      <c r="D15" s="7">
        <f t="shared" si="2"/>
        <v>7</v>
      </c>
      <c r="F15" s="7" t="s">
        <v>41</v>
      </c>
      <c r="G15" s="7">
        <f>SUMIF('KALKULAČKA 2026'!E14:E20,M2,G8:G14)+SUMIF('KALKULAČKA 2026'!E14:E20,M3,G8:G14)</f>
        <v>0</v>
      </c>
      <c r="I15" s="1">
        <v>3</v>
      </c>
      <c r="J15" s="7">
        <f t="shared" si="4"/>
        <v>3</v>
      </c>
    </row>
    <row r="16" spans="1:13" ht="15.75" customHeight="1" x14ac:dyDescent="0.25">
      <c r="A16" s="7">
        <v>15</v>
      </c>
      <c r="B16" s="2">
        <f t="shared" si="1"/>
        <v>46068</v>
      </c>
      <c r="C16" s="1">
        <f>IF(MONTH(B16)&gt;'výpočty pravidelná'!$G$3,"",B16)</f>
        <v>46068</v>
      </c>
      <c r="D16" s="7">
        <f t="shared" si="2"/>
        <v>1</v>
      </c>
      <c r="F16" s="19" t="s">
        <v>61</v>
      </c>
      <c r="G16" s="30">
        <f>SUM(H8:H14)</f>
        <v>0</v>
      </c>
      <c r="I16" s="1">
        <v>4</v>
      </c>
      <c r="J16" s="7">
        <f t="shared" si="4"/>
        <v>4</v>
      </c>
    </row>
    <row r="17" spans="1:10" ht="15.75" customHeight="1" x14ac:dyDescent="0.25">
      <c r="A17" s="7">
        <v>16</v>
      </c>
      <c r="B17" s="2">
        <f t="shared" si="1"/>
        <v>46069</v>
      </c>
      <c r="C17" s="1">
        <f>IF(MONTH(B17)&gt;'výpočty pravidelná'!$G$3,"",B17)</f>
        <v>46069</v>
      </c>
      <c r="D17" s="7">
        <f t="shared" si="2"/>
        <v>2</v>
      </c>
      <c r="F17" s="7" t="s">
        <v>42</v>
      </c>
      <c r="G17" s="7">
        <f>IF(G5&gt;=editace!B5,editace!E3,editace!E2)</f>
        <v>377.3</v>
      </c>
      <c r="I17" s="1">
        <v>5</v>
      </c>
      <c r="J17" s="7">
        <f t="shared" si="4"/>
        <v>5</v>
      </c>
    </row>
    <row r="18" spans="1:10" ht="15.75" customHeight="1" x14ac:dyDescent="0.25">
      <c r="A18" s="7">
        <v>17</v>
      </c>
      <c r="B18" s="2">
        <f t="shared" si="1"/>
        <v>46070</v>
      </c>
      <c r="C18" s="1">
        <f>IF(MONTH(B18)&gt;'výpočty pravidelná'!$G$3,"",B18)</f>
        <v>46070</v>
      </c>
      <c r="D18" s="7">
        <f t="shared" si="2"/>
        <v>3</v>
      </c>
      <c r="F18" s="7" t="s">
        <v>43</v>
      </c>
      <c r="G18" s="7">
        <f>G16*G17</f>
        <v>0</v>
      </c>
      <c r="I18" s="1">
        <v>6</v>
      </c>
      <c r="J18" s="7">
        <f t="shared" si="4"/>
        <v>6</v>
      </c>
    </row>
    <row r="19" spans="1:10" ht="15.75" customHeight="1" x14ac:dyDescent="0.25">
      <c r="A19" s="7">
        <v>18</v>
      </c>
      <c r="B19" s="2">
        <f t="shared" si="1"/>
        <v>46071</v>
      </c>
      <c r="C19" s="1">
        <f>IF(MONTH(B19)&gt;'výpočty pravidelná'!$G$3,"",B19)</f>
        <v>46071</v>
      </c>
      <c r="D19" s="7">
        <f t="shared" si="2"/>
        <v>4</v>
      </c>
      <c r="F19" s="7" t="s">
        <v>44</v>
      </c>
      <c r="G19" s="17">
        <f>'KALKULAČKA 2026'!E9</f>
        <v>0</v>
      </c>
      <c r="I19" s="1">
        <v>7</v>
      </c>
      <c r="J19" s="7">
        <f t="shared" si="4"/>
        <v>7</v>
      </c>
    </row>
    <row r="20" spans="1:10" ht="15.75" customHeight="1" x14ac:dyDescent="0.25">
      <c r="A20" s="7">
        <v>19</v>
      </c>
      <c r="B20" s="2">
        <f t="shared" si="1"/>
        <v>46072</v>
      </c>
      <c r="C20" s="1">
        <f>IF(MONTH(B20)&gt;'výpočty pravidelná'!$G$3,"",B20)</f>
        <v>46072</v>
      </c>
      <c r="D20" s="7">
        <f t="shared" si="2"/>
        <v>5</v>
      </c>
      <c r="F20" s="7" t="s">
        <v>45</v>
      </c>
      <c r="G20" s="7" t="s">
        <v>76</v>
      </c>
      <c r="I20" s="1">
        <v>8</v>
      </c>
      <c r="J20" s="7">
        <f t="shared" si="4"/>
        <v>1</v>
      </c>
    </row>
    <row r="21" spans="1:10" ht="12.5" x14ac:dyDescent="0.25">
      <c r="A21" s="7">
        <v>20</v>
      </c>
      <c r="B21" s="2">
        <f t="shared" si="1"/>
        <v>46073</v>
      </c>
      <c r="C21" s="1">
        <f>IF(MONTH(B21)&gt;'výpočty pravidelná'!$G$3,"",B21)</f>
        <v>46073</v>
      </c>
      <c r="D21" s="7">
        <f t="shared" si="2"/>
        <v>6</v>
      </c>
      <c r="F21" s="7" t="s">
        <v>46</v>
      </c>
      <c r="G21" s="7" t="s">
        <v>78</v>
      </c>
    </row>
    <row r="22" spans="1:10" ht="12.5" x14ac:dyDescent="0.25">
      <c r="A22" s="7">
        <v>21</v>
      </c>
      <c r="B22" s="2">
        <f t="shared" si="1"/>
        <v>46074</v>
      </c>
      <c r="C22" s="1">
        <f>IF(MONTH(B22)&gt;'výpočty pravidelná'!$G$3,"",B22)</f>
        <v>46074</v>
      </c>
      <c r="D22" s="7">
        <f t="shared" si="2"/>
        <v>7</v>
      </c>
      <c r="F22" s="7" t="s">
        <v>47</v>
      </c>
      <c r="G22" s="7" t="s">
        <v>48</v>
      </c>
    </row>
    <row r="23" spans="1:10" ht="12.5" x14ac:dyDescent="0.25">
      <c r="A23" s="7">
        <v>22</v>
      </c>
      <c r="B23" s="2">
        <f t="shared" si="1"/>
        <v>46075</v>
      </c>
      <c r="C23" s="1">
        <f>IF(MONTH(B23)&gt;'výpočty pravidelná'!$G$3,"",B23)</f>
        <v>46075</v>
      </c>
      <c r="D23" s="7">
        <f t="shared" si="2"/>
        <v>1</v>
      </c>
    </row>
    <row r="24" spans="1:10" ht="12.5" x14ac:dyDescent="0.25">
      <c r="A24" s="7">
        <v>23</v>
      </c>
      <c r="B24" s="2">
        <f t="shared" si="1"/>
        <v>46076</v>
      </c>
      <c r="C24" s="1">
        <f>IF(MONTH(B24)&gt;'výpočty pravidelná'!$G$3,"",B24)</f>
        <v>46076</v>
      </c>
      <c r="D24" s="7">
        <f t="shared" si="2"/>
        <v>2</v>
      </c>
    </row>
    <row r="25" spans="1:10" ht="12.5" x14ac:dyDescent="0.25">
      <c r="A25" s="7">
        <v>24</v>
      </c>
      <c r="B25" s="2">
        <f t="shared" si="1"/>
        <v>46077</v>
      </c>
      <c r="C25" s="1">
        <f>IF(MONTH(B25)&gt;'výpočty pravidelná'!$G$3,"",B25)</f>
        <v>46077</v>
      </c>
      <c r="D25" s="7">
        <f t="shared" si="2"/>
        <v>3</v>
      </c>
    </row>
    <row r="26" spans="1:10" ht="12.5" x14ac:dyDescent="0.25">
      <c r="A26" s="7">
        <v>25</v>
      </c>
      <c r="B26" s="2">
        <f t="shared" si="1"/>
        <v>46078</v>
      </c>
      <c r="C26" s="1">
        <f>IF(MONTH(B26)&gt;'výpočty pravidelná'!$G$3,"",B26)</f>
        <v>46078</v>
      </c>
      <c r="D26" s="7">
        <f t="shared" si="2"/>
        <v>4</v>
      </c>
    </row>
    <row r="27" spans="1:10" ht="12.5" x14ac:dyDescent="0.25">
      <c r="A27" s="7">
        <v>26</v>
      </c>
      <c r="B27" s="2">
        <f t="shared" si="1"/>
        <v>46079</v>
      </c>
      <c r="C27" s="1">
        <f>IF(MONTH(B27)&gt;'výpočty pravidelná'!$G$3,"",B27)</f>
        <v>46079</v>
      </c>
      <c r="D27" s="7">
        <f t="shared" si="2"/>
        <v>5</v>
      </c>
    </row>
    <row r="28" spans="1:10" ht="12.5" x14ac:dyDescent="0.25">
      <c r="A28" s="7">
        <v>27</v>
      </c>
      <c r="B28" s="2">
        <f t="shared" si="1"/>
        <v>46080</v>
      </c>
      <c r="C28" s="1">
        <f>IF(MONTH(B28)&gt;'výpočty pravidelná'!$G$3,"",B28)</f>
        <v>46080</v>
      </c>
      <c r="D28" s="7">
        <f t="shared" si="2"/>
        <v>6</v>
      </c>
    </row>
    <row r="29" spans="1:10" ht="12.5" x14ac:dyDescent="0.25">
      <c r="A29" s="7">
        <v>28</v>
      </c>
      <c r="B29" s="2">
        <f t="shared" si="1"/>
        <v>46081</v>
      </c>
      <c r="C29" s="1">
        <f>IF(MONTH(B29)&gt;'výpočty pravidelná'!$G$3,"",B29)</f>
        <v>46081</v>
      </c>
      <c r="D29" s="7">
        <f t="shared" si="2"/>
        <v>7</v>
      </c>
    </row>
    <row r="30" spans="1:10" ht="12.5" x14ac:dyDescent="0.25">
      <c r="A30" s="7">
        <v>29</v>
      </c>
      <c r="B30" s="2">
        <f t="shared" si="1"/>
        <v>46082</v>
      </c>
      <c r="C30" s="1" t="str">
        <f>IF(MONTH(B30)&gt;'výpočty pravidelná'!$G$3,"",B30)</f>
        <v/>
      </c>
      <c r="D30" s="7" t="str">
        <f t="shared" si="2"/>
        <v/>
      </c>
    </row>
    <row r="31" spans="1:10" ht="12.5" x14ac:dyDescent="0.25">
      <c r="A31" s="7">
        <v>30</v>
      </c>
      <c r="B31" s="2">
        <f t="shared" si="1"/>
        <v>46083</v>
      </c>
      <c r="C31" s="1" t="str">
        <f>IF(MONTH(B31)&gt;'výpočty pravidelná'!$G$3,"",B31)</f>
        <v/>
      </c>
      <c r="D31" s="7" t="str">
        <f t="shared" si="2"/>
        <v/>
      </c>
    </row>
    <row r="32" spans="1:10" ht="12.5" x14ac:dyDescent="0.25">
      <c r="A32" s="7">
        <v>31</v>
      </c>
      <c r="B32" s="2">
        <f t="shared" si="1"/>
        <v>46084</v>
      </c>
      <c r="C32" s="1" t="str">
        <f>IF(MONTH(B32)&gt;'výpočty pravidelná'!$G$3,"",B32)</f>
        <v/>
      </c>
      <c r="D32" s="7" t="str">
        <f t="shared" si="2"/>
        <v/>
      </c>
    </row>
    <row r="36" spans="3:5" ht="15.75" customHeight="1" x14ac:dyDescent="0.25">
      <c r="C36" s="45" t="str">
        <f>'výpočty pravidelná'!M1</f>
        <v>Ne</v>
      </c>
      <c r="D36" s="45" t="str">
        <f>'výpočty kalendář'!O3</f>
        <v>Leden</v>
      </c>
      <c r="E36" s="45"/>
    </row>
    <row r="37" spans="3:5" ht="15.75" customHeight="1" x14ac:dyDescent="0.25">
      <c r="C37" s="45" t="str">
        <f>'výpočty pravidelná'!M2</f>
        <v>3 - 5 hodin</v>
      </c>
      <c r="D37" s="45" t="str">
        <f>'výpočty kalendář'!O4</f>
        <v>Únor</v>
      </c>
      <c r="E37" s="45"/>
    </row>
    <row r="38" spans="3:5" ht="15.75" customHeight="1" x14ac:dyDescent="0.25">
      <c r="C38" s="45" t="str">
        <f>'výpočty pravidelná'!M3</f>
        <v>5 a více hodin.</v>
      </c>
      <c r="D38" s="45" t="str">
        <f>'výpočty kalendář'!O5</f>
        <v>Březen</v>
      </c>
      <c r="E38" s="45"/>
    </row>
    <row r="39" spans="3:5" ht="15.75" customHeight="1" x14ac:dyDescent="0.25">
      <c r="C39" s="45"/>
      <c r="D39" s="45" t="str">
        <f>'výpočty kalendář'!O6</f>
        <v>Duben</v>
      </c>
      <c r="E39" s="45"/>
    </row>
    <row r="40" spans="3:5" ht="15.75" customHeight="1" x14ac:dyDescent="0.25">
      <c r="C40" s="45"/>
      <c r="D40" s="45" t="str">
        <f>'výpočty kalendář'!O7</f>
        <v>Květen</v>
      </c>
      <c r="E40" s="45"/>
    </row>
    <row r="41" spans="3:5" ht="15.75" customHeight="1" x14ac:dyDescent="0.25">
      <c r="C41" s="45"/>
      <c r="D41" s="45" t="str">
        <f>'výpočty kalendář'!O8</f>
        <v>Červen</v>
      </c>
      <c r="E41" s="45"/>
    </row>
    <row r="42" spans="3:5" ht="15.75" customHeight="1" x14ac:dyDescent="0.25">
      <c r="C42" s="45"/>
      <c r="D42" s="45" t="str">
        <f>'výpočty kalendář'!O9</f>
        <v>Červenec</v>
      </c>
      <c r="E42" s="45"/>
    </row>
    <row r="43" spans="3:5" ht="15.75" customHeight="1" x14ac:dyDescent="0.25">
      <c r="C43" s="45"/>
      <c r="D43" s="45" t="str">
        <f>'výpočty kalendář'!O10</f>
        <v>Srpen</v>
      </c>
      <c r="E43" s="45"/>
    </row>
    <row r="44" spans="3:5" ht="15.75" customHeight="1" x14ac:dyDescent="0.25">
      <c r="C44" s="45"/>
      <c r="D44" s="45" t="str">
        <f>'výpočty kalendář'!O11</f>
        <v>Září</v>
      </c>
      <c r="E44" s="45"/>
    </row>
    <row r="45" spans="3:5" ht="15.75" customHeight="1" x14ac:dyDescent="0.25">
      <c r="C45" s="45"/>
      <c r="D45" s="45" t="str">
        <f>'výpočty kalendář'!O12</f>
        <v>Říjen</v>
      </c>
      <c r="E45" s="45"/>
    </row>
    <row r="46" spans="3:5" ht="15.75" customHeight="1" x14ac:dyDescent="0.25">
      <c r="C46" s="45"/>
      <c r="D46" s="45" t="str">
        <f>'výpočty kalendář'!O13</f>
        <v>Listopad</v>
      </c>
      <c r="E46" s="45"/>
    </row>
    <row r="47" spans="3:5" ht="15.75" customHeight="1" x14ac:dyDescent="0.25">
      <c r="C47" s="45"/>
      <c r="D47" s="45" t="str">
        <f>'výpočty kalendář'!O14</f>
        <v>Prosinec</v>
      </c>
      <c r="E47" s="45"/>
    </row>
  </sheetData>
  <mergeCells count="2">
    <mergeCell ref="F1:G1"/>
    <mergeCell ref="F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Informace</vt:lpstr>
      <vt:lpstr>KALKULAČKA 2026</vt:lpstr>
      <vt:lpstr>Zákonná úprava</vt:lpstr>
      <vt:lpstr>editace</vt:lpstr>
      <vt:lpstr>výpočty kalendář</vt:lpstr>
      <vt:lpstr>výpočty pravidelná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Chlebovská JIřina Mgr.(MPSV)</dc:creator>
  <cp:lastModifiedBy>Chlebovská Jiřina Mgr. (MPSV)</cp:lastModifiedBy>
  <dcterms:created xsi:type="dcterms:W3CDTF">2025-03-02T18:41:33Z</dcterms:created>
  <dcterms:modified xsi:type="dcterms:W3CDTF">2026-02-18T08:55:15Z</dcterms:modified>
</cp:coreProperties>
</file>